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ФІНПЛАН на 2022\затверджений фінплан на 2022\"/>
    </mc:Choice>
  </mc:AlternateContent>
  <bookViews>
    <workbookView xWindow="0" yWindow="0" windowWidth="28800" windowHeight="12045" tabRatio="838" firstSheet="3" activeTab="11"/>
  </bookViews>
  <sheets>
    <sheet name="Осн. фін. пок." sheetId="14" r:id="rId1"/>
    <sheet name="I. Фін результат" sheetId="20" r:id="rId2"/>
    <sheet name="Розшифровка до Формування " sheetId="27" r:id="rId3"/>
    <sheet name="ІІ. Розр. з бюджетом" sheetId="19" r:id="rId4"/>
    <sheet name="Розшифровка до розр з бюдж" sheetId="26" r:id="rId5"/>
    <sheet name="ІІІ. Рух грош. коштів" sheetId="18" r:id="rId6"/>
    <sheet name="Розшифровка до Руху" sheetId="28" r:id="rId7"/>
    <sheet name="IV. Кап. інвестиції" sheetId="3" r:id="rId8"/>
    <sheet name="Розшифровка кап " sheetId="29" r:id="rId9"/>
    <sheet name=" V. Коефіцієнти" sheetId="11" r:id="rId10"/>
    <sheet name="6.1. Інша інфо_1" sheetId="32" r:id="rId11"/>
    <sheet name="6.2. Інша інфо_2" sheetId="31" r:id="rId12"/>
    <sheet name="VII Статутн капіт" sheetId="21" r:id="rId13"/>
    <sheet name="Розшифровка статутний" sheetId="2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localSheetId="10" hidden="1">[1]GDP!#REF!</definedName>
    <definedName name="__123Graph_XGRAPH3" localSheetId="1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0">#REF!</definedName>
    <definedName name="BuiltIn_Print_Area___1___1" localSheetId="1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0">#REF!</definedName>
    <definedName name="Cost_Category_National_ID" localSheetId="11">#REF!</definedName>
    <definedName name="Cost_Category_National_ID">#REF!</definedName>
    <definedName name="Cе511" localSheetId="10">#REF!</definedName>
    <definedName name="Cе511" localSheetId="11">#REF!</definedName>
    <definedName name="Cе511">#REF!</definedName>
    <definedName name="d">'[9]МТР Газ України'!$B$4</definedName>
    <definedName name="dCPIb" localSheetId="10">[10]попер_роз!#REF!</definedName>
    <definedName name="dCPIb" localSheetId="11">[10]попер_роз!#REF!</definedName>
    <definedName name="dCPIb">[10]попер_роз!#REF!</definedName>
    <definedName name="dPPIb" localSheetId="10">[10]попер_роз!#REF!</definedName>
    <definedName name="dPPIb" localSheetId="11">[10]попер_роз!#REF!</definedName>
    <definedName name="dPPIb">[10]попер_роз!#REF!</definedName>
    <definedName name="ds" localSheetId="10">'[11]7  Інші витрати'!#REF!</definedName>
    <definedName name="ds" localSheetId="11">'[11]7  Інші витрати'!#REF!</definedName>
    <definedName name="ds">'[11]7  Інші витрати'!#REF!</definedName>
    <definedName name="Fact_Type_ID" localSheetId="10">#REF!</definedName>
    <definedName name="Fact_Type_ID" localSheetId="11">#REF!</definedName>
    <definedName name="Fact_Type_ID">#REF!</definedName>
    <definedName name="G">'[12]МТР Газ України'!$B$1</definedName>
    <definedName name="ij1sssss" localSheetId="10">'[13]7  Інші витрати'!#REF!</definedName>
    <definedName name="ij1sssss" localSheetId="11">'[13]7  Інші витрати'!#REF!</definedName>
    <definedName name="ij1sssss">'[13]7  Інші витрати'!#REF!</definedName>
    <definedName name="LastItem" localSheetId="10">[14]Лист1!$A$1</definedName>
    <definedName name="LastItem" localSheetId="11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 localSheetId="10">'[18]7  Інші витрати'!#REF!</definedName>
    <definedName name="Load_ID_10" localSheetId="11">'[18]7  Інші витрати'!#REF!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10">[14]!ShowFil</definedName>
    <definedName name="ShowFil" localSheetId="11">[14]!ShowFil</definedName>
    <definedName name="ShowFil">[15]!ShowFil</definedName>
    <definedName name="SU_ID" localSheetId="10">#REF!</definedName>
    <definedName name="SU_ID" localSheetId="11">#REF!</definedName>
    <definedName name="SU_ID">#REF!</definedName>
    <definedName name="Time_ID">'[17]МТР Газ України'!$B$1</definedName>
    <definedName name="Time_ID_10" localSheetId="10">'[18]7  Інші витрати'!#REF!</definedName>
    <definedName name="Time_ID_10" localSheetId="11">'[18]7  Інші витрати'!#REF!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 localSheetId="10">'[18]7  Інші витрати'!#REF!</definedName>
    <definedName name="Time_ID0_10" localSheetId="11">'[18]7  Інші витрати'!#REF!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 localSheetId="10">#REF!</definedName>
    <definedName name="ttttttt" localSheetId="1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 localSheetId="10">#REF!</definedName>
    <definedName name="yyyy" localSheetId="11">#REF!</definedName>
    <definedName name="yyyy">#REF!</definedName>
    <definedName name="zx">'[4]МТР Газ України'!$F$1</definedName>
    <definedName name="zxc">[5]Inform!$E$38</definedName>
    <definedName name="а" localSheetId="10">'[13]7  Інші витрати'!#REF!</definedName>
    <definedName name="а" localSheetId="11">'[13]7  Інші витрати'!#REF!</definedName>
    <definedName name="а">'[13]7  Інші витрати'!#REF!</definedName>
    <definedName name="ав" localSheetId="10">#REF!</definedName>
    <definedName name="ав" localSheetId="11">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 localSheetId="10">'[28]БАЗА  '!#REF!</definedName>
    <definedName name="ватт" localSheetId="11">'[28]БАЗА  '!#REF!</definedName>
    <definedName name="ватт">'[28]БАЗА  '!#REF!</definedName>
    <definedName name="Д">'[16]МТР Газ України'!$B$4</definedName>
    <definedName name="е" localSheetId="10">#REF!</definedName>
    <definedName name="е" localSheetId="11">#REF!</definedName>
    <definedName name="е">#REF!</definedName>
    <definedName name="є" localSheetId="10">#REF!</definedName>
    <definedName name="є" localSheetId="11">#REF!</definedName>
    <definedName name="є">#REF!</definedName>
    <definedName name="_xlnm.Print_Titles" localSheetId="9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пок.'!$41:$43</definedName>
    <definedName name="Заголовки_для_печати_МИ">'[29]1993'!$A$1:$IV$3,'[29]1993'!$A$1:$A$65536</definedName>
    <definedName name="йуц" localSheetId="10">#REF!</definedName>
    <definedName name="йуц" localSheetId="11">#REF!</definedName>
    <definedName name="йуц">#REF!</definedName>
    <definedName name="йцу" localSheetId="10">#REF!</definedName>
    <definedName name="йцу" localSheetId="11">#REF!</definedName>
    <definedName name="йцу">#REF!</definedName>
    <definedName name="йцуйй" localSheetId="10">#REF!</definedName>
    <definedName name="йцуйй" localSheetId="11">#REF!</definedName>
    <definedName name="йцуйй">#REF!</definedName>
    <definedName name="йцукц" localSheetId="10">'[30]7  Інші витрати'!#REF!</definedName>
    <definedName name="йцукц" localSheetId="11">'[30]7  Інші витрати'!#REF!</definedName>
    <definedName name="йцукц">'[30]7  Інші витрати'!#REF!</definedName>
    <definedName name="і">[31]Inform!$F$2</definedName>
    <definedName name="ів" localSheetId="10">#REF!</definedName>
    <definedName name="ів" localSheetId="11">#REF!</definedName>
    <definedName name="ів">#REF!</definedName>
    <definedName name="ів___0" localSheetId="10">#REF!</definedName>
    <definedName name="ів___0" localSheetId="11">#REF!</definedName>
    <definedName name="ів___0">#REF!</definedName>
    <definedName name="ів_22" localSheetId="10">#REF!</definedName>
    <definedName name="ів_22" localSheetId="11">#REF!</definedName>
    <definedName name="ів_22">#REF!</definedName>
    <definedName name="ів_26" localSheetId="10">#REF!</definedName>
    <definedName name="ів_26" localSheetId="11">#REF!</definedName>
    <definedName name="ів_26">#REF!</definedName>
    <definedName name="іваіа" localSheetId="10">'[30]7  Інші витрати'!#REF!</definedName>
    <definedName name="іваіа" localSheetId="11">'[30]7  Інші витрати'!#REF!</definedName>
    <definedName name="іваіа">'[30]7  Інші витрати'!#REF!</definedName>
    <definedName name="іваф" localSheetId="10">#REF!</definedName>
    <definedName name="іваф" localSheetId="11">#REF!</definedName>
    <definedName name="іваф">#REF!</definedName>
    <definedName name="івів">'[12]МТР Газ України'!$B$1</definedName>
    <definedName name="іцу">[24]Inform!$G$2</definedName>
    <definedName name="КЕ" localSheetId="10">#REF!</definedName>
    <definedName name="КЕ" localSheetId="11">#REF!</definedName>
    <definedName name="КЕ">#REF!</definedName>
    <definedName name="КЕ___0" localSheetId="10">#REF!</definedName>
    <definedName name="КЕ___0" localSheetId="11">#REF!</definedName>
    <definedName name="КЕ___0">#REF!</definedName>
    <definedName name="КЕ_22" localSheetId="10">#REF!</definedName>
    <definedName name="КЕ_22" localSheetId="11">#REF!</definedName>
    <definedName name="КЕ_22">#REF!</definedName>
    <definedName name="КЕ_26" localSheetId="10">#REF!</definedName>
    <definedName name="КЕ_26" localSheetId="11">#REF!</definedName>
    <definedName name="КЕ_26">#REF!</definedName>
    <definedName name="кен" localSheetId="10">#REF!</definedName>
    <definedName name="кен" localSheetId="11">#REF!</definedName>
    <definedName name="кен">#REF!</definedName>
    <definedName name="л" localSheetId="10">#REF!</definedName>
    <definedName name="л" localSheetId="11">#REF!</definedName>
    <definedName name="л">#REF!</definedName>
    <definedName name="_xlnm.Print_Area" localSheetId="9">' V. Коефіцієнти'!$A$1:$H$27</definedName>
    <definedName name="_xlnm.Print_Area" localSheetId="10">'6.1. Інша інфо_1'!$A$1:$O$58</definedName>
    <definedName name="_xlnm.Print_Area" localSheetId="11">'6.2. Інша інфо_2'!$A$1:$AE$42</definedName>
    <definedName name="_xlnm.Print_Area" localSheetId="1">'I. Фін результат'!$A$1:$K$99</definedName>
    <definedName name="_xlnm.Print_Area" localSheetId="7">'IV. Кап. інвестиції'!$A$1:$J$18</definedName>
    <definedName name="_xlnm.Print_Area" localSheetId="3">'ІІ. Розр. з бюджетом'!$A$1:$J$47</definedName>
    <definedName name="_xlnm.Print_Area" localSheetId="5">'ІІІ. Рух грош. коштів'!$A$1:$J$71</definedName>
    <definedName name="_xlnm.Print_Area" localSheetId="0">'Осн. фін. пок.'!$A$1:$J$128</definedName>
    <definedName name="_xlnm.Print_Area" localSheetId="4">'Розшифровка до розр з бюдж'!$A$1:$J$15</definedName>
    <definedName name="_xlnm.Print_Area" localSheetId="6">'Розшифровка до Руху'!$A$1:$J$33</definedName>
    <definedName name="_xlnm.Print_Area" localSheetId="2">'Розшифровка до Формування '!$A$1:$J$45</definedName>
    <definedName name="_xlnm.Print_Area" localSheetId="8">'Розшифровка кап '!$A$1:$J$19</definedName>
    <definedName name="_xlnm.Print_Area" localSheetId="13">'Розшифровка статутний'!$A$1:$J$24</definedName>
    <definedName name="п" localSheetId="10">'[13]7  Інші витрати'!#REF!</definedName>
    <definedName name="п" localSheetId="11">'[13]7  Інші витрати'!#REF!</definedName>
    <definedName name="п" localSheetId="6">'[13]7  Інші витрати'!#REF!</definedName>
    <definedName name="п" localSheetId="2">'[13]7  Інші витрати'!#REF!</definedName>
    <definedName name="п" localSheetId="8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 localSheetId="10">#REF!</definedName>
    <definedName name="План" localSheetId="1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10">#REF!</definedName>
    <definedName name="р" localSheetId="11">#REF!</definedName>
    <definedName name="р" localSheetId="6">#REF!</definedName>
    <definedName name="р" localSheetId="2">#REF!</definedName>
    <definedName name="р" localSheetId="8">#REF!</definedName>
    <definedName name="р">#REF!</definedName>
    <definedName name="т">[33]Inform!$E$6</definedName>
    <definedName name="тариф">[34]Inform!$G$2</definedName>
    <definedName name="уйцукйцуйу" localSheetId="10">#REF!</definedName>
    <definedName name="уйцукйцуйу" localSheetId="11">#REF!</definedName>
    <definedName name="уйцукйцуйу" localSheetId="6">#REF!</definedName>
    <definedName name="уйцукйцуйу" localSheetId="2">#REF!</definedName>
    <definedName name="уйцукйцуйу" localSheetId="8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 localSheetId="10">'[30]7  Інші витрати'!#REF!</definedName>
    <definedName name="фіваіф" localSheetId="11">'[30]7  Інші витрати'!#REF!</definedName>
    <definedName name="фіваіф">'[30]7  Інші витрати'!#REF!</definedName>
    <definedName name="фф">'[27]МТР Газ України'!$F$1</definedName>
    <definedName name="ц" localSheetId="10">'[13]7  Інші витрати'!#REF!</definedName>
    <definedName name="ц" localSheetId="11">'[13]7  Інші витрати'!#REF!</definedName>
    <definedName name="ц">'[13]7  Інші витрати'!#REF!</definedName>
    <definedName name="ччч" localSheetId="10">'[36]БАЗА  '!#REF!</definedName>
    <definedName name="ччч" localSheetId="11">'[36]БАЗА  '!#REF!</definedName>
    <definedName name="ччч">'[36]БАЗА  '!#REF!</definedName>
    <definedName name="ш" localSheetId="10">#REF!</definedName>
    <definedName name="ш" localSheetId="11">#REF!</definedName>
    <definedName name="ш" localSheetId="6">#REF!</definedName>
    <definedName name="ш" localSheetId="2">#REF!</definedName>
    <definedName name="ш" localSheetId="8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101" i="20" l="1"/>
  <c r="J102" i="20"/>
  <c r="I102" i="20"/>
  <c r="H102" i="20"/>
  <c r="G102" i="20"/>
  <c r="J105" i="20"/>
  <c r="I105" i="20"/>
  <c r="H105" i="20"/>
  <c r="G105" i="20"/>
  <c r="F102" i="20"/>
  <c r="J104" i="20"/>
  <c r="I104" i="20"/>
  <c r="H104" i="20"/>
  <c r="G104" i="20"/>
  <c r="J103" i="20"/>
  <c r="I103" i="20"/>
  <c r="H103" i="20"/>
  <c r="G103" i="20"/>
  <c r="H22" i="32"/>
  <c r="J25" i="32"/>
  <c r="J24" i="32"/>
  <c r="J23" i="32"/>
  <c r="J22" i="32"/>
  <c r="F10" i="29" l="1"/>
  <c r="F11" i="29"/>
  <c r="F12" i="29"/>
  <c r="F9" i="29"/>
  <c r="C112" i="20"/>
  <c r="C111" i="20"/>
  <c r="E112" i="20" l="1"/>
  <c r="C104" i="20"/>
  <c r="F104" i="14" l="1"/>
  <c r="L93" i="14"/>
  <c r="L94" i="14"/>
  <c r="D112" i="20" l="1"/>
  <c r="E104" i="20"/>
  <c r="D104" i="20"/>
  <c r="E103" i="20"/>
  <c r="D103" i="20"/>
  <c r="G66" i="18" l="1"/>
  <c r="C13" i="28"/>
  <c r="E13" i="28"/>
  <c r="E74" i="18"/>
  <c r="D115" i="20"/>
  <c r="E115" i="20"/>
  <c r="E109" i="20"/>
  <c r="C118" i="20"/>
  <c r="C121" i="20" s="1"/>
  <c r="D118" i="20"/>
  <c r="E118" i="20"/>
  <c r="E119" i="20"/>
  <c r="D119" i="20"/>
  <c r="C119" i="20"/>
  <c r="C115" i="20"/>
  <c r="C103" i="20"/>
  <c r="E111" i="20"/>
  <c r="D111" i="20"/>
  <c r="C109" i="20"/>
  <c r="G95" i="20" l="1"/>
  <c r="D108" i="20"/>
  <c r="C74" i="18" l="1"/>
  <c r="D25" i="32" l="1"/>
  <c r="D24" i="32"/>
  <c r="D23" i="32"/>
  <c r="C122" i="14" s="1"/>
  <c r="F23" i="32"/>
  <c r="F24" i="32"/>
  <c r="F25" i="32"/>
  <c r="E122" i="20" l="1"/>
  <c r="C122" i="20"/>
  <c r="D122" i="20"/>
  <c r="D121" i="20"/>
  <c r="E121" i="20"/>
  <c r="D109" i="20" l="1"/>
  <c r="D74" i="18"/>
  <c r="E67" i="14"/>
  <c r="D58" i="19"/>
  <c r="E58" i="19"/>
  <c r="C58" i="19"/>
  <c r="D55" i="19"/>
  <c r="E55" i="19"/>
  <c r="C55" i="19"/>
  <c r="D53" i="19"/>
  <c r="E53" i="19"/>
  <c r="C53" i="19"/>
  <c r="J37" i="27" l="1"/>
  <c r="I37" i="27"/>
  <c r="H37" i="27"/>
  <c r="G37" i="27"/>
  <c r="E37" i="27"/>
  <c r="D37" i="27"/>
  <c r="C37" i="27"/>
  <c r="F37" i="27" l="1"/>
  <c r="D83" i="20"/>
  <c r="C101" i="14" l="1"/>
  <c r="C104" i="14" s="1"/>
  <c r="C97" i="14"/>
  <c r="C92" i="14"/>
  <c r="E92" i="14"/>
  <c r="E91" i="14" s="1"/>
  <c r="E97" i="14" s="1"/>
  <c r="E104" i="14"/>
  <c r="D101" i="14" l="1"/>
  <c r="D104" i="14" s="1"/>
  <c r="D92" i="14"/>
  <c r="D91" i="14" s="1"/>
  <c r="D97" i="14" s="1"/>
  <c r="F124" i="14"/>
  <c r="D124" i="14"/>
  <c r="F123" i="14"/>
  <c r="D123" i="14"/>
  <c r="F122" i="14"/>
  <c r="D122" i="14"/>
  <c r="C124" i="14"/>
  <c r="C123" i="14"/>
  <c r="F119" i="14"/>
  <c r="F118" i="14"/>
  <c r="E119" i="14"/>
  <c r="E118" i="14"/>
  <c r="F117" i="14"/>
  <c r="E117" i="14"/>
  <c r="D119" i="14"/>
  <c r="D118" i="14"/>
  <c r="D117" i="14"/>
  <c r="C119" i="14"/>
  <c r="C118" i="14"/>
  <c r="C117" i="14"/>
  <c r="F107" i="14" l="1"/>
  <c r="F116" i="14"/>
  <c r="AE25" i="31"/>
  <c r="AE28" i="31" s="1"/>
  <c r="AD25" i="31"/>
  <c r="AD28" i="31" s="1"/>
  <c r="AC25" i="31"/>
  <c r="AC28" i="31" s="1"/>
  <c r="AB25" i="31"/>
  <c r="AB28" i="31" s="1"/>
  <c r="AA25" i="31"/>
  <c r="AA28" i="31" s="1"/>
  <c r="U25" i="31"/>
  <c r="T25" i="31"/>
  <c r="S25" i="31"/>
  <c r="R25" i="31"/>
  <c r="Q25" i="31"/>
  <c r="Q28" i="31" s="1"/>
  <c r="U28" i="31" l="1"/>
  <c r="T28" i="31"/>
  <c r="S28" i="31"/>
  <c r="R28" i="31"/>
  <c r="F28" i="28" l="1"/>
  <c r="F26" i="28"/>
  <c r="F25" i="28"/>
  <c r="F29" i="28"/>
  <c r="D23" i="28"/>
  <c r="J23" i="28"/>
  <c r="I23" i="28"/>
  <c r="G23" i="28"/>
  <c r="H23" i="28"/>
  <c r="C23" i="28"/>
  <c r="F23" i="28" l="1"/>
  <c r="F62" i="18" l="1"/>
  <c r="F60" i="18"/>
  <c r="F18" i="32"/>
  <c r="H23" i="32"/>
  <c r="E122" i="14" s="1"/>
  <c r="H25" i="32"/>
  <c r="E124" i="14" s="1"/>
  <c r="H24" i="32"/>
  <c r="E123" i="14" s="1"/>
  <c r="AC7" i="31"/>
  <c r="Z7" i="31"/>
  <c r="F8" i="29"/>
  <c r="E8" i="29"/>
  <c r="J8" i="29"/>
  <c r="I8" i="29"/>
  <c r="H8" i="29"/>
  <c r="G8" i="29"/>
  <c r="D8" i="29"/>
  <c r="C8" i="29"/>
  <c r="F8" i="3"/>
  <c r="F9" i="3"/>
  <c r="F90" i="20" l="1"/>
  <c r="F91" i="20"/>
  <c r="F103" i="20" l="1"/>
  <c r="F104" i="20"/>
  <c r="F109" i="20"/>
  <c r="H21" i="27"/>
  <c r="F39" i="20"/>
  <c r="F31" i="27"/>
  <c r="F30" i="27"/>
  <c r="F29" i="27"/>
  <c r="F28" i="27"/>
  <c r="F27" i="27"/>
  <c r="F26" i="27"/>
  <c r="F25" i="27"/>
  <c r="F24" i="27"/>
  <c r="F23" i="27"/>
  <c r="F22" i="27"/>
  <c r="F18" i="27"/>
  <c r="F17" i="27"/>
  <c r="F16" i="27"/>
  <c r="F15" i="27"/>
  <c r="F14" i="27"/>
  <c r="F13" i="27"/>
  <c r="F12" i="27"/>
  <c r="F11" i="27"/>
  <c r="F10" i="27"/>
  <c r="F9" i="27"/>
  <c r="F8" i="27"/>
  <c r="F20" i="27"/>
  <c r="F92" i="20"/>
  <c r="F60" i="20"/>
  <c r="F61" i="20"/>
  <c r="D85" i="20"/>
  <c r="F115" i="20" l="1"/>
  <c r="F7" i="27"/>
  <c r="C95" i="20"/>
  <c r="C87" i="20"/>
  <c r="C86" i="20"/>
  <c r="C85" i="20"/>
  <c r="C84" i="20"/>
  <c r="C83" i="20"/>
  <c r="C67" i="20"/>
  <c r="C64" i="20"/>
  <c r="C78" i="20" s="1"/>
  <c r="C52" i="20"/>
  <c r="C48" i="20"/>
  <c r="C9" i="20"/>
  <c r="F11" i="20" l="1"/>
  <c r="D9" i="20"/>
  <c r="G36" i="32" l="1"/>
  <c r="J33" i="27" l="1"/>
  <c r="I33" i="27"/>
  <c r="H33" i="27"/>
  <c r="G33" i="27"/>
  <c r="G7" i="27"/>
  <c r="F33" i="27" l="1"/>
  <c r="J21" i="27"/>
  <c r="I21" i="27"/>
  <c r="G21" i="27"/>
  <c r="F21" i="27"/>
  <c r="E21" i="27"/>
  <c r="C21" i="27"/>
  <c r="J7" i="27"/>
  <c r="I7" i="27"/>
  <c r="H7" i="27"/>
  <c r="E7" i="27"/>
  <c r="D7" i="27"/>
  <c r="C7" i="27"/>
  <c r="C44" i="18" l="1"/>
  <c r="C36" i="18"/>
  <c r="C8" i="18"/>
  <c r="C21" i="18"/>
  <c r="D40" i="19"/>
  <c r="C40" i="19"/>
  <c r="C27" i="19"/>
  <c r="D18" i="32" l="1"/>
  <c r="J58" i="32"/>
  <c r="G58" i="32"/>
  <c r="D58" i="32"/>
  <c r="M55" i="32"/>
  <c r="M52" i="32"/>
  <c r="M49" i="32"/>
  <c r="K43" i="32"/>
  <c r="M36" i="32"/>
  <c r="C35" i="32" s="1"/>
  <c r="J36" i="32"/>
  <c r="D36" i="32"/>
  <c r="N21" i="32"/>
  <c r="L21" i="32"/>
  <c r="N20" i="32"/>
  <c r="L20" i="32"/>
  <c r="N19" i="32"/>
  <c r="L19" i="32"/>
  <c r="J18" i="32"/>
  <c r="H18" i="32"/>
  <c r="E121" i="14" s="1"/>
  <c r="N17" i="32"/>
  <c r="L17" i="32"/>
  <c r="N16" i="32"/>
  <c r="L16" i="32"/>
  <c r="N15" i="32"/>
  <c r="L15" i="32"/>
  <c r="J14" i="32"/>
  <c r="H14" i="32"/>
  <c r="F14" i="32"/>
  <c r="D14" i="32"/>
  <c r="N13" i="32"/>
  <c r="L13" i="32"/>
  <c r="N12" i="32"/>
  <c r="L12" i="32"/>
  <c r="N11" i="32"/>
  <c r="L11" i="32"/>
  <c r="J10" i="32"/>
  <c r="H10" i="32"/>
  <c r="F10" i="32"/>
  <c r="F22" i="32" s="1"/>
  <c r="D121" i="14" s="1"/>
  <c r="D10" i="32"/>
  <c r="B35" i="32" l="1"/>
  <c r="B34" i="32"/>
  <c r="F121" i="14"/>
  <c r="D22" i="32"/>
  <c r="C121" i="14" s="1"/>
  <c r="M58" i="32"/>
  <c r="L14" i="32"/>
  <c r="L25" i="32"/>
  <c r="L23" i="32"/>
  <c r="C34" i="32"/>
  <c r="C36" i="32" s="1"/>
  <c r="N18" i="32"/>
  <c r="N23" i="32"/>
  <c r="L10" i="32"/>
  <c r="N14" i="32"/>
  <c r="N10" i="32"/>
  <c r="N24" i="32"/>
  <c r="N25" i="32"/>
  <c r="L18" i="32"/>
  <c r="L24" i="32"/>
  <c r="B36" i="32" l="1"/>
  <c r="N22" i="32"/>
  <c r="L22" i="32"/>
  <c r="S39" i="31" l="1"/>
  <c r="Q39" i="31"/>
  <c r="O39" i="31"/>
  <c r="K39" i="31"/>
  <c r="I39" i="31"/>
  <c r="G39" i="31"/>
  <c r="E39" i="31"/>
  <c r="M38" i="31"/>
  <c r="W17" i="31"/>
  <c r="T17" i="31"/>
  <c r="Q17" i="31"/>
  <c r="AC16" i="31"/>
  <c r="Z16" i="31"/>
  <c r="V8" i="31"/>
  <c r="R8" i="31"/>
  <c r="N8" i="31"/>
  <c r="AC8" i="31" l="1"/>
  <c r="Z17" i="31"/>
  <c r="M39" i="31"/>
  <c r="AC17" i="31"/>
  <c r="Z8" i="31"/>
  <c r="G44" i="18" l="1"/>
  <c r="J21" i="18" l="1"/>
  <c r="I21" i="18"/>
  <c r="H21" i="18"/>
  <c r="G21" i="18"/>
  <c r="G18" i="18" s="1"/>
  <c r="J44" i="18"/>
  <c r="I44" i="18"/>
  <c r="H44" i="18"/>
  <c r="E21" i="18"/>
  <c r="D21" i="18"/>
  <c r="F21" i="18" l="1"/>
  <c r="F59" i="18"/>
  <c r="F61" i="18"/>
  <c r="F63" i="18"/>
  <c r="F38" i="19"/>
  <c r="F58" i="19" s="1"/>
  <c r="F22" i="20" l="1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12" i="20"/>
  <c r="F13" i="20"/>
  <c r="F14" i="20"/>
  <c r="F92" i="14" l="1"/>
  <c r="F91" i="14" s="1"/>
  <c r="I27" i="19" l="1"/>
  <c r="J27" i="19"/>
  <c r="H27" i="19" l="1"/>
  <c r="G27" i="19"/>
  <c r="E23" i="28"/>
  <c r="C29" i="28" l="1"/>
  <c r="C22" i="28" s="1"/>
  <c r="D29" i="28"/>
  <c r="D22" i="28" s="1"/>
  <c r="E29" i="28"/>
  <c r="E22" i="28" s="1"/>
  <c r="C14" i="29" l="1"/>
  <c r="C7" i="29" s="1"/>
  <c r="D14" i="29"/>
  <c r="D7" i="29" s="1"/>
  <c r="E14" i="29"/>
  <c r="E7" i="29" s="1"/>
  <c r="F33" i="19" l="1"/>
  <c r="F21" i="20" l="1"/>
  <c r="F20" i="20"/>
  <c r="J19" i="20"/>
  <c r="I19" i="20"/>
  <c r="H19" i="20"/>
  <c r="G19" i="20"/>
  <c r="F19" i="20" l="1"/>
  <c r="F48" i="14" s="1"/>
  <c r="G48" i="14" s="1"/>
  <c r="J9" i="20" l="1"/>
  <c r="I9" i="20"/>
  <c r="H9" i="20"/>
  <c r="G9" i="20"/>
  <c r="F9" i="20" l="1"/>
  <c r="J14" i="29"/>
  <c r="I14" i="29"/>
  <c r="H14" i="29"/>
  <c r="G14" i="29"/>
  <c r="F13" i="3"/>
  <c r="F11" i="3"/>
  <c r="J7" i="3"/>
  <c r="I7" i="3"/>
  <c r="H7" i="3"/>
  <c r="G7" i="3"/>
  <c r="E7" i="3"/>
  <c r="D7" i="3"/>
  <c r="C7" i="3"/>
  <c r="J29" i="28"/>
  <c r="J22" i="28" s="1"/>
  <c r="I29" i="28"/>
  <c r="I22" i="28" s="1"/>
  <c r="H29" i="28"/>
  <c r="H22" i="28" s="1"/>
  <c r="G29" i="28"/>
  <c r="G22" i="28" s="1"/>
  <c r="J13" i="28"/>
  <c r="I13" i="28"/>
  <c r="H13" i="28"/>
  <c r="G13" i="28"/>
  <c r="D13" i="28"/>
  <c r="J9" i="28"/>
  <c r="I9" i="28"/>
  <c r="H9" i="28"/>
  <c r="G9" i="28"/>
  <c r="E9" i="28"/>
  <c r="D9" i="28"/>
  <c r="C9" i="28"/>
  <c r="F22" i="28" l="1"/>
  <c r="F7" i="3"/>
  <c r="F83" i="14" s="1"/>
  <c r="G83" i="14" s="1"/>
  <c r="H83" i="14" s="1"/>
  <c r="I83" i="14" s="1"/>
  <c r="F13" i="28"/>
  <c r="F9" i="28"/>
  <c r="H7" i="29"/>
  <c r="J7" i="29"/>
  <c r="F14" i="29"/>
  <c r="I7" i="29"/>
  <c r="G7" i="29"/>
  <c r="F7" i="29" l="1"/>
  <c r="D58" i="18" l="1"/>
  <c r="C58" i="18"/>
  <c r="D54" i="18"/>
  <c r="C54" i="18"/>
  <c r="D36" i="18"/>
  <c r="D18" i="18"/>
  <c r="D8" i="18"/>
  <c r="C18" i="18"/>
  <c r="E9" i="19"/>
  <c r="D9" i="19"/>
  <c r="C9" i="19"/>
  <c r="E95" i="20"/>
  <c r="E87" i="20"/>
  <c r="E86" i="20"/>
  <c r="E85" i="20"/>
  <c r="E84" i="20"/>
  <c r="E67" i="20"/>
  <c r="E64" i="20"/>
  <c r="E52" i="20"/>
  <c r="E48" i="20"/>
  <c r="E40" i="20"/>
  <c r="E19" i="20"/>
  <c r="E9" i="20"/>
  <c r="E18" i="20" s="1"/>
  <c r="D95" i="20"/>
  <c r="D87" i="20"/>
  <c r="D86" i="20"/>
  <c r="D84" i="20"/>
  <c r="D67" i="20"/>
  <c r="D52" i="20"/>
  <c r="D48" i="20"/>
  <c r="D78" i="20" s="1"/>
  <c r="D40" i="20"/>
  <c r="D19" i="20"/>
  <c r="C40" i="20"/>
  <c r="C19" i="20"/>
  <c r="C18" i="20"/>
  <c r="C64" i="18" l="1"/>
  <c r="C59" i="20"/>
  <c r="C79" i="20"/>
  <c r="D64" i="18"/>
  <c r="E59" i="20"/>
  <c r="E82" i="20" s="1"/>
  <c r="E88" i="20" s="1"/>
  <c r="D34" i="18"/>
  <c r="E78" i="20"/>
  <c r="D79" i="20"/>
  <c r="E79" i="20"/>
  <c r="C34" i="18"/>
  <c r="D18" i="20"/>
  <c r="D59" i="20" s="1"/>
  <c r="D9" i="26"/>
  <c r="E9" i="26"/>
  <c r="G9" i="26"/>
  <c r="H9" i="26"/>
  <c r="I9" i="26"/>
  <c r="J9" i="26"/>
  <c r="C9" i="26"/>
  <c r="F10" i="26"/>
  <c r="C82" i="20" l="1"/>
  <c r="C88" i="20" s="1"/>
  <c r="C70" i="20"/>
  <c r="C75" i="20" s="1"/>
  <c r="C17" i="19" s="1"/>
  <c r="E70" i="20"/>
  <c r="E75" i="20" s="1"/>
  <c r="D70" i="20"/>
  <c r="D75" i="20" s="1"/>
  <c r="D82" i="20"/>
  <c r="D88" i="20" s="1"/>
  <c r="F9" i="26"/>
  <c r="F44" i="18" l="1"/>
  <c r="F46" i="18"/>
  <c r="F47" i="18"/>
  <c r="F8" i="25" l="1"/>
  <c r="F9" i="25"/>
  <c r="F10" i="25"/>
  <c r="F11" i="25"/>
  <c r="F12" i="25"/>
  <c r="F13" i="25"/>
  <c r="F14" i="25"/>
  <c r="F15" i="25"/>
  <c r="D7" i="25"/>
  <c r="E7" i="25"/>
  <c r="G7" i="25"/>
  <c r="H7" i="25"/>
  <c r="I7" i="25"/>
  <c r="J7" i="25"/>
  <c r="C7" i="25"/>
  <c r="F7" i="25" l="1"/>
  <c r="D89" i="14" l="1"/>
  <c r="E89" i="14"/>
  <c r="F89" i="14"/>
  <c r="E20" i="11" l="1"/>
  <c r="F20" i="11"/>
  <c r="G20" i="11"/>
  <c r="E16" i="11"/>
  <c r="F16" i="11"/>
  <c r="G16" i="11"/>
  <c r="E15" i="11"/>
  <c r="F15" i="11"/>
  <c r="G15" i="11"/>
  <c r="D15" i="11"/>
  <c r="E58" i="18" l="1"/>
  <c r="G58" i="18"/>
  <c r="H58" i="18"/>
  <c r="I58" i="18"/>
  <c r="J58" i="18"/>
  <c r="F40" i="18"/>
  <c r="F43" i="18"/>
  <c r="G42" i="18"/>
  <c r="G41" i="18" s="1"/>
  <c r="H42" i="18"/>
  <c r="I42" i="18"/>
  <c r="J42" i="18"/>
  <c r="E8" i="18"/>
  <c r="G8" i="18"/>
  <c r="H8" i="18"/>
  <c r="I8" i="18"/>
  <c r="J8" i="18"/>
  <c r="F29" i="18"/>
  <c r="F30" i="18"/>
  <c r="F32" i="19"/>
  <c r="F30" i="19"/>
  <c r="F28" i="19"/>
  <c r="D27" i="19"/>
  <c r="E27" i="19"/>
  <c r="F97" i="14"/>
  <c r="F105" i="14" s="1"/>
  <c r="F58" i="18" l="1"/>
  <c r="I41" i="18"/>
  <c r="H41" i="18"/>
  <c r="J41" i="18"/>
  <c r="F42" i="18"/>
  <c r="F8" i="18"/>
  <c r="J9" i="21"/>
  <c r="J55" i="18" s="1"/>
  <c r="G9" i="21"/>
  <c r="G55" i="18" s="1"/>
  <c r="H9" i="21"/>
  <c r="H55" i="18" s="1"/>
  <c r="I9" i="21"/>
  <c r="I55" i="18" s="1"/>
  <c r="D9" i="21"/>
  <c r="E9" i="21"/>
  <c r="C9" i="21"/>
  <c r="F12" i="21"/>
  <c r="F11" i="21"/>
  <c r="E46" i="14"/>
  <c r="H19" i="19"/>
  <c r="I19" i="19"/>
  <c r="J19" i="19"/>
  <c r="G19" i="19"/>
  <c r="D19" i="19"/>
  <c r="D70" i="14" s="1"/>
  <c r="E19" i="19"/>
  <c r="E70" i="14" s="1"/>
  <c r="C19" i="19"/>
  <c r="C70" i="14" s="1"/>
  <c r="G111" i="14"/>
  <c r="H111" i="14"/>
  <c r="I111" i="14"/>
  <c r="J111" i="14"/>
  <c r="G107" i="14"/>
  <c r="H107" i="14"/>
  <c r="I107" i="14"/>
  <c r="J107" i="14"/>
  <c r="C111" i="14"/>
  <c r="D111" i="14"/>
  <c r="E111" i="14"/>
  <c r="C107" i="14"/>
  <c r="D107" i="14"/>
  <c r="E107" i="14"/>
  <c r="F120" i="14"/>
  <c r="D120" i="14"/>
  <c r="E120" i="14"/>
  <c r="C120" i="14"/>
  <c r="C89" i="14"/>
  <c r="D45" i="14"/>
  <c r="D51" i="14"/>
  <c r="D55" i="14"/>
  <c r="D56" i="14"/>
  <c r="D57" i="14"/>
  <c r="D58" i="14"/>
  <c r="D62" i="14"/>
  <c r="D63" i="14"/>
  <c r="D64" i="14"/>
  <c r="D65" i="14"/>
  <c r="E45" i="14"/>
  <c r="E51" i="14"/>
  <c r="E55" i="14"/>
  <c r="E56" i="14"/>
  <c r="E57" i="14"/>
  <c r="E58" i="14"/>
  <c r="E62" i="14"/>
  <c r="E63" i="14"/>
  <c r="E64" i="14"/>
  <c r="E65" i="14"/>
  <c r="C46" i="14"/>
  <c r="C45" i="14"/>
  <c r="C48" i="14"/>
  <c r="C49" i="14"/>
  <c r="C51" i="14"/>
  <c r="C56" i="14"/>
  <c r="C58" i="14"/>
  <c r="C55" i="14"/>
  <c r="C57" i="14"/>
  <c r="C59" i="14"/>
  <c r="C60" i="14"/>
  <c r="C62" i="14"/>
  <c r="C63" i="14"/>
  <c r="C64" i="14"/>
  <c r="C65" i="14"/>
  <c r="D20" i="11"/>
  <c r="C83" i="14"/>
  <c r="D16" i="11"/>
  <c r="F18" i="11"/>
  <c r="E83" i="14"/>
  <c r="D75" i="14"/>
  <c r="D80" i="14"/>
  <c r="E75" i="14"/>
  <c r="E80" i="14"/>
  <c r="F75" i="14"/>
  <c r="C75" i="14"/>
  <c r="C80" i="14"/>
  <c r="D76" i="14"/>
  <c r="E76" i="14"/>
  <c r="C76" i="14"/>
  <c r="F67" i="18"/>
  <c r="F80" i="14" s="1"/>
  <c r="E54" i="18"/>
  <c r="F57" i="18"/>
  <c r="H36" i="18"/>
  <c r="I36" i="18"/>
  <c r="J36" i="18"/>
  <c r="G36" i="18"/>
  <c r="E36" i="18"/>
  <c r="I18" i="18"/>
  <c r="D77" i="14"/>
  <c r="F9" i="18"/>
  <c r="M9" i="18" s="1"/>
  <c r="F10" i="18"/>
  <c r="F11" i="18"/>
  <c r="F12" i="18"/>
  <c r="F76" i="14" s="1"/>
  <c r="F13" i="18"/>
  <c r="F14" i="18"/>
  <c r="F15" i="18"/>
  <c r="F16" i="18"/>
  <c r="F17" i="18"/>
  <c r="F22" i="18"/>
  <c r="F23" i="18"/>
  <c r="F24" i="18"/>
  <c r="F31" i="18"/>
  <c r="F33" i="18"/>
  <c r="F19" i="18"/>
  <c r="M19" i="18" s="1"/>
  <c r="F20" i="18"/>
  <c r="F74" i="18" s="1"/>
  <c r="C36" i="19"/>
  <c r="C72" i="14" s="1"/>
  <c r="C71" i="14"/>
  <c r="H40" i="19"/>
  <c r="I40" i="19"/>
  <c r="J40" i="19"/>
  <c r="G40" i="19"/>
  <c r="E40" i="19"/>
  <c r="J36" i="19"/>
  <c r="I36" i="19"/>
  <c r="H36" i="19"/>
  <c r="G36" i="19"/>
  <c r="E36" i="19"/>
  <c r="E72" i="14" s="1"/>
  <c r="D36" i="19"/>
  <c r="D72" i="14" s="1"/>
  <c r="D71" i="14"/>
  <c r="E71" i="14"/>
  <c r="F20" i="19"/>
  <c r="F22" i="19"/>
  <c r="F23" i="19"/>
  <c r="F24" i="19"/>
  <c r="F25" i="19"/>
  <c r="F55" i="19" s="1"/>
  <c r="F26" i="19"/>
  <c r="F29" i="19"/>
  <c r="F53" i="19" s="1"/>
  <c r="F31" i="19"/>
  <c r="F34" i="19"/>
  <c r="F35" i="19"/>
  <c r="F37" i="19"/>
  <c r="F39" i="19"/>
  <c r="F41" i="19"/>
  <c r="F42" i="19"/>
  <c r="H9" i="19"/>
  <c r="I9" i="19"/>
  <c r="J9" i="19"/>
  <c r="G9" i="19"/>
  <c r="J52" i="14"/>
  <c r="J61" i="14" s="1"/>
  <c r="J66" i="14" s="1"/>
  <c r="J85" i="14" s="1"/>
  <c r="C68" i="14"/>
  <c r="D68" i="14"/>
  <c r="E68" i="14"/>
  <c r="D67" i="14"/>
  <c r="C67" i="14"/>
  <c r="J54" i="14"/>
  <c r="H87" i="20"/>
  <c r="I87" i="20"/>
  <c r="J87" i="20"/>
  <c r="G87" i="20"/>
  <c r="H86" i="20"/>
  <c r="I86" i="20"/>
  <c r="J86" i="20"/>
  <c r="G86" i="20"/>
  <c r="H85" i="20"/>
  <c r="I85" i="20"/>
  <c r="J85" i="20"/>
  <c r="G85" i="20"/>
  <c r="H84" i="20"/>
  <c r="I84" i="20"/>
  <c r="J84" i="20"/>
  <c r="G84" i="20"/>
  <c r="D48" i="14"/>
  <c r="D49" i="14"/>
  <c r="D60" i="14"/>
  <c r="E48" i="14"/>
  <c r="E49" i="14"/>
  <c r="E60" i="14"/>
  <c r="H18" i="20"/>
  <c r="I18" i="20"/>
  <c r="J18" i="20"/>
  <c r="F41" i="20"/>
  <c r="F42" i="20"/>
  <c r="F43" i="20"/>
  <c r="F44" i="20"/>
  <c r="F45" i="20"/>
  <c r="F46" i="20"/>
  <c r="F47" i="20"/>
  <c r="F58" i="20"/>
  <c r="F56" i="14"/>
  <c r="G56" i="14" s="1"/>
  <c r="H56" i="14" s="1"/>
  <c r="I56" i="14" s="1"/>
  <c r="F63" i="20"/>
  <c r="F58" i="14" s="1"/>
  <c r="G58" i="14" s="1"/>
  <c r="H58" i="14" s="1"/>
  <c r="I58" i="14" s="1"/>
  <c r="F68" i="20"/>
  <c r="F71" i="20"/>
  <c r="F74" i="20"/>
  <c r="F65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D50" i="14"/>
  <c r="E50" i="14"/>
  <c r="F49" i="20"/>
  <c r="F50" i="20"/>
  <c r="F51" i="20"/>
  <c r="G48" i="20"/>
  <c r="H48" i="20"/>
  <c r="I48" i="20"/>
  <c r="J48" i="20"/>
  <c r="D59" i="14"/>
  <c r="E59" i="14"/>
  <c r="F8" i="20"/>
  <c r="F55" i="14"/>
  <c r="G55" i="14" s="1"/>
  <c r="H55" i="14" s="1"/>
  <c r="I55" i="14" s="1"/>
  <c r="F62" i="20"/>
  <c r="F57" i="14" s="1"/>
  <c r="G57" i="14" s="1"/>
  <c r="H57" i="14" s="1"/>
  <c r="I57" i="14" s="1"/>
  <c r="F65" i="20"/>
  <c r="F66" i="20"/>
  <c r="F72" i="20"/>
  <c r="F63" i="14" s="1"/>
  <c r="F73" i="20"/>
  <c r="F64" i="14" s="1"/>
  <c r="G64" i="20"/>
  <c r="H64" i="20"/>
  <c r="I64" i="20"/>
  <c r="J64" i="20"/>
  <c r="J95" i="20"/>
  <c r="I95" i="20"/>
  <c r="H95" i="20"/>
  <c r="F94" i="20"/>
  <c r="F93" i="20"/>
  <c r="F80" i="20"/>
  <c r="F77" i="20"/>
  <c r="F68" i="14" s="1"/>
  <c r="F67" i="14"/>
  <c r="F17" i="20"/>
  <c r="F16" i="20"/>
  <c r="F15" i="20"/>
  <c r="F10" i="20"/>
  <c r="F11" i="19"/>
  <c r="F10" i="19"/>
  <c r="F39" i="18"/>
  <c r="F38" i="18"/>
  <c r="F37" i="18"/>
  <c r="B54" i="14"/>
  <c r="F119" i="20" l="1"/>
  <c r="F122" i="20" s="1"/>
  <c r="F112" i="20"/>
  <c r="F111" i="20"/>
  <c r="F118" i="20"/>
  <c r="F121" i="20" s="1"/>
  <c r="G79" i="20"/>
  <c r="F95" i="20"/>
  <c r="H79" i="20"/>
  <c r="F62" i="14"/>
  <c r="F45" i="14"/>
  <c r="G45" i="14" s="1"/>
  <c r="F9" i="21"/>
  <c r="E47" i="14"/>
  <c r="F8" i="11" s="1"/>
  <c r="E116" i="14"/>
  <c r="C116" i="14"/>
  <c r="D116" i="14"/>
  <c r="F19" i="11"/>
  <c r="C50" i="14"/>
  <c r="D83" i="14"/>
  <c r="E19" i="11" s="1"/>
  <c r="E18" i="11"/>
  <c r="G18" i="11"/>
  <c r="E88" i="14"/>
  <c r="D88" i="14"/>
  <c r="D105" i="14"/>
  <c r="C105" i="14"/>
  <c r="C88" i="14"/>
  <c r="F88" i="14"/>
  <c r="G78" i="20"/>
  <c r="F40" i="20"/>
  <c r="F67" i="20"/>
  <c r="F60" i="14" s="1"/>
  <c r="G60" i="14" s="1"/>
  <c r="H60" i="14" s="1"/>
  <c r="I60" i="14" s="1"/>
  <c r="F18" i="20"/>
  <c r="F64" i="20"/>
  <c r="F59" i="14" s="1"/>
  <c r="G59" i="14" s="1"/>
  <c r="H59" i="14" s="1"/>
  <c r="I59" i="14" s="1"/>
  <c r="I78" i="20"/>
  <c r="D19" i="11"/>
  <c r="D18" i="11"/>
  <c r="F27" i="19"/>
  <c r="F71" i="14" s="1"/>
  <c r="G71" i="14" s="1"/>
  <c r="H71" i="14" s="1"/>
  <c r="I71" i="14" s="1"/>
  <c r="F41" i="18"/>
  <c r="C79" i="14"/>
  <c r="J52" i="18"/>
  <c r="I52" i="18"/>
  <c r="D79" i="14"/>
  <c r="H52" i="18"/>
  <c r="E64" i="18"/>
  <c r="E79" i="14" s="1"/>
  <c r="G54" i="18"/>
  <c r="G64" i="18" s="1"/>
  <c r="I54" i="18"/>
  <c r="I64" i="18" s="1"/>
  <c r="F56" i="18"/>
  <c r="F36" i="18"/>
  <c r="E18" i="18"/>
  <c r="E34" i="18" s="1"/>
  <c r="E77" i="14" s="1"/>
  <c r="I34" i="18"/>
  <c r="D43" i="19"/>
  <c r="D73" i="14" s="1"/>
  <c r="F40" i="19"/>
  <c r="F9" i="19"/>
  <c r="F36" i="19"/>
  <c r="F72" i="14" s="1"/>
  <c r="G72" i="14" s="1"/>
  <c r="H72" i="14" s="1"/>
  <c r="I72" i="14" s="1"/>
  <c r="F19" i="19"/>
  <c r="F70" i="14" s="1"/>
  <c r="G70" i="14" s="1"/>
  <c r="H70" i="14" s="1"/>
  <c r="I70" i="14" s="1"/>
  <c r="C43" i="19"/>
  <c r="C73" i="14" s="1"/>
  <c r="F83" i="20"/>
  <c r="H78" i="20"/>
  <c r="F48" i="20"/>
  <c r="F50" i="14" s="1"/>
  <c r="G50" i="14" s="1"/>
  <c r="H50" i="14" s="1"/>
  <c r="I50" i="14" s="1"/>
  <c r="F87" i="20"/>
  <c r="F86" i="20"/>
  <c r="H59" i="20"/>
  <c r="H82" i="20" s="1"/>
  <c r="H88" i="20" s="1"/>
  <c r="H53" i="14" s="1"/>
  <c r="G18" i="20"/>
  <c r="G59" i="20" s="1"/>
  <c r="F111" i="14"/>
  <c r="I79" i="20"/>
  <c r="F52" i="20"/>
  <c r="F51" i="14" s="1"/>
  <c r="G51" i="14" s="1"/>
  <c r="H51" i="14" s="1"/>
  <c r="I51" i="14" s="1"/>
  <c r="E17" i="19"/>
  <c r="J79" i="20"/>
  <c r="F85" i="20"/>
  <c r="J78" i="20"/>
  <c r="J59" i="20"/>
  <c r="J70" i="20" s="1"/>
  <c r="I59" i="20"/>
  <c r="I82" i="20" s="1"/>
  <c r="I88" i="20" s="1"/>
  <c r="I53" i="14" s="1"/>
  <c r="F84" i="20"/>
  <c r="D17" i="19"/>
  <c r="C47" i="14"/>
  <c r="D8" i="11" s="1"/>
  <c r="H48" i="14"/>
  <c r="I48" i="14" s="1"/>
  <c r="J54" i="18"/>
  <c r="J64" i="18" s="1"/>
  <c r="D46" i="14"/>
  <c r="D47" i="14" s="1"/>
  <c r="E8" i="11" s="1"/>
  <c r="E43" i="19"/>
  <c r="E73" i="14" s="1"/>
  <c r="G43" i="19"/>
  <c r="I43" i="19"/>
  <c r="H18" i="18"/>
  <c r="H34" i="18" s="1"/>
  <c r="J18" i="18"/>
  <c r="J34" i="18" s="1"/>
  <c r="J43" i="19"/>
  <c r="H43" i="19"/>
  <c r="H54" i="18"/>
  <c r="F55" i="18"/>
  <c r="E105" i="14"/>
  <c r="L91" i="20" l="1"/>
  <c r="L90" i="20"/>
  <c r="L92" i="20"/>
  <c r="L94" i="20"/>
  <c r="F49" i="14"/>
  <c r="G49" i="14" s="1"/>
  <c r="H49" i="14" s="1"/>
  <c r="I49" i="14" s="1"/>
  <c r="F79" i="20"/>
  <c r="L93" i="20"/>
  <c r="G62" i="14"/>
  <c r="J75" i="20"/>
  <c r="J17" i="19" s="1"/>
  <c r="E52" i="14"/>
  <c r="E61" i="14" s="1"/>
  <c r="E66" i="14" s="1"/>
  <c r="F10" i="11" s="1"/>
  <c r="F78" i="20"/>
  <c r="H45" i="14"/>
  <c r="H54" i="14" s="1"/>
  <c r="G19" i="11"/>
  <c r="G73" i="14"/>
  <c r="F46" i="14"/>
  <c r="G46" i="14" s="1"/>
  <c r="H46" i="14" s="1"/>
  <c r="I46" i="14" s="1"/>
  <c r="H70" i="20"/>
  <c r="H75" i="20" s="1"/>
  <c r="H17" i="19" s="1"/>
  <c r="I70" i="20"/>
  <c r="I75" i="20" s="1"/>
  <c r="I17" i="19" s="1"/>
  <c r="I65" i="18"/>
  <c r="G70" i="20"/>
  <c r="G75" i="20" s="1"/>
  <c r="G17" i="19" s="1"/>
  <c r="G82" i="20"/>
  <c r="G88" i="20" s="1"/>
  <c r="G53" i="14" s="1"/>
  <c r="G54" i="14" s="1"/>
  <c r="E53" i="14"/>
  <c r="J82" i="20"/>
  <c r="J88" i="20" s="1"/>
  <c r="C52" i="14"/>
  <c r="C61" i="14" s="1"/>
  <c r="C66" i="14" s="1"/>
  <c r="F59" i="20"/>
  <c r="D53" i="14"/>
  <c r="C53" i="14"/>
  <c r="D14" i="11" s="1"/>
  <c r="D52" i="14"/>
  <c r="D61" i="14" s="1"/>
  <c r="D66" i="14" s="1"/>
  <c r="J65" i="18"/>
  <c r="C77" i="14"/>
  <c r="F43" i="19"/>
  <c r="F73" i="14" s="1"/>
  <c r="F18" i="18"/>
  <c r="G34" i="18"/>
  <c r="H64" i="18"/>
  <c r="F54" i="18"/>
  <c r="H62" i="14" l="1"/>
  <c r="I62" i="14" s="1"/>
  <c r="E86" i="14"/>
  <c r="F11" i="11"/>
  <c r="E87" i="14"/>
  <c r="E85" i="14"/>
  <c r="F12" i="11"/>
  <c r="F70" i="20"/>
  <c r="F75" i="20" s="1"/>
  <c r="F17" i="19" s="1"/>
  <c r="I45" i="14"/>
  <c r="I54" i="14" s="1"/>
  <c r="F47" i="14"/>
  <c r="F52" i="14" s="1"/>
  <c r="H73" i="14"/>
  <c r="I73" i="14"/>
  <c r="E14" i="11"/>
  <c r="E9" i="11"/>
  <c r="D87" i="14"/>
  <c r="D86" i="14"/>
  <c r="E12" i="11"/>
  <c r="E10" i="11"/>
  <c r="E11" i="11"/>
  <c r="D85" i="14"/>
  <c r="E54" i="14"/>
  <c r="F14" i="11"/>
  <c r="F9" i="11"/>
  <c r="C86" i="14"/>
  <c r="D11" i="11"/>
  <c r="C87" i="14"/>
  <c r="D10" i="11"/>
  <c r="F82" i="20"/>
  <c r="F88" i="20" s="1"/>
  <c r="F53" i="14" s="1"/>
  <c r="C85" i="14"/>
  <c r="D12" i="11"/>
  <c r="D54" i="14"/>
  <c r="C54" i="14"/>
  <c r="D9" i="11"/>
  <c r="F34" i="18"/>
  <c r="F77" i="14" s="1"/>
  <c r="H65" i="18"/>
  <c r="F64" i="18"/>
  <c r="F61" i="14" l="1"/>
  <c r="G47" i="14"/>
  <c r="G8" i="11"/>
  <c r="F54" i="14"/>
  <c r="G9" i="11"/>
  <c r="G14" i="11"/>
  <c r="F79" i="14"/>
  <c r="G52" i="18"/>
  <c r="G65" i="18" l="1"/>
  <c r="G68" i="18" s="1"/>
  <c r="H66" i="18" s="1"/>
  <c r="H68" i="18" s="1"/>
  <c r="I66" i="18" s="1"/>
  <c r="I68" i="18" s="1"/>
  <c r="J66" i="18" s="1"/>
  <c r="J68" i="18" s="1"/>
  <c r="H47" i="14"/>
  <c r="G52" i="14"/>
  <c r="G61" i="14" s="1"/>
  <c r="G66" i="14" s="1"/>
  <c r="G85" i="14" s="1"/>
  <c r="F66" i="14"/>
  <c r="F86" i="14" s="1"/>
  <c r="F52" i="18"/>
  <c r="G11" i="11" l="1"/>
  <c r="I47" i="14"/>
  <c r="I52" i="14" s="1"/>
  <c r="I61" i="14" s="1"/>
  <c r="I66" i="14" s="1"/>
  <c r="I85" i="14" s="1"/>
  <c r="H52" i="14"/>
  <c r="H61" i="14" s="1"/>
  <c r="H66" i="14" s="1"/>
  <c r="H85" i="14" s="1"/>
  <c r="F87" i="14"/>
  <c r="F85" i="14"/>
  <c r="G12" i="11"/>
  <c r="G10" i="11"/>
  <c r="F65" i="18"/>
  <c r="F68" i="18" s="1"/>
  <c r="F78" i="14"/>
  <c r="F81" i="14" s="1"/>
  <c r="E44" i="18" l="1"/>
  <c r="E43" i="18" s="1"/>
  <c r="E42" i="18" s="1"/>
  <c r="E41" i="18" s="1"/>
  <c r="E52" i="18" s="1"/>
  <c r="D44" i="18"/>
  <c r="D42" i="18" s="1"/>
  <c r="D41" i="18" s="1"/>
  <c r="D52" i="18" s="1"/>
  <c r="C42" i="18"/>
  <c r="C41" i="18" l="1"/>
  <c r="C52" i="18" s="1"/>
  <c r="D65" i="18"/>
  <c r="D68" i="18" s="1"/>
  <c r="D78" i="14"/>
  <c r="D81" i="14" s="1"/>
  <c r="E65" i="18"/>
  <c r="E68" i="18" s="1"/>
  <c r="E78" i="14"/>
  <c r="E81" i="14" s="1"/>
  <c r="C65" i="18" l="1"/>
  <c r="C68" i="18" s="1"/>
  <c r="C78" i="14"/>
  <c r="C81" i="14" s="1"/>
</calcChain>
</file>

<file path=xl/sharedStrings.xml><?xml version="1.0" encoding="utf-8"?>
<sst xmlns="http://schemas.openxmlformats.org/spreadsheetml/2006/main" count="1027" uniqueCount="565">
  <si>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</si>
  <si>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</si>
  <si>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</si>
  <si>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</si>
  <si>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</si>
  <si>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</si>
  <si>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</si>
  <si>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</si>
  <si>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</si>
  <si>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</si>
  <si>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</si>
  <si>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</si>
  <si>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</si>
  <si>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</si>
  <si>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</si>
  <si>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</si>
  <si>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</si>
  <si>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</si>
  <si>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</si>
  <si>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</si>
  <si>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</si>
  <si>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</si>
  <si>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</si>
  <si>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</si>
  <si>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</si>
  <si>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</si>
  <si>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</si>
  <si>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</si>
  <si>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</si>
  <si>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</si>
  <si>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</si>
  <si>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</si>
  <si>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</si>
  <si>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</si>
  <si>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</si>
  <si>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</si>
  <si>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</si>
  <si>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</si>
  <si>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</si>
  <si>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</si>
  <si>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</si>
  <si>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</si>
  <si>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</si>
  <si>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</si>
  <si>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</si>
  <si>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</si>
  <si>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</si>
  <si>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</si>
  <si>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</si>
  <si>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</si>
  <si>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</si>
  <si>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</si>
  <si>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</si>
  <si>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</si>
  <si>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</si>
  <si>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</si>
  <si>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</si>
  <si>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</si>
  <si>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</si>
  <si>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</si>
  <si>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</si>
  <si>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</si>
  <si>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</si>
  <si>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</si>
  <si>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</si>
  <si>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</si>
  <si>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</si>
  <si>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</si>
  <si>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</si>
  <si>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</si>
  <si>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</si>
  <si>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</si>
  <si>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</si>
  <si>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</si>
  <si>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</si>
  <si>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</si>
  <si>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</si>
  <si>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</si>
  <si>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</si>
  <si>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</si>
  <si>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</si>
  <si>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</si>
  <si>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</si>
  <si>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</si>
  <si>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</si>
  <si>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</si>
  <si>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</si>
  <si>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</si>
  <si>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</si>
  <si>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</si>
  <si>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</si>
  <si>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</si>
  <si>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</si>
  <si>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</si>
  <si>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</si>
  <si>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</si>
  <si>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</si>
  <si>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</si>
  <si>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</si>
  <si>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</si>
  <si>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</si>
  <si>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</si>
  <si>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</si>
  <si>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</si>
  <si>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</si>
  <si>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</si>
  <si>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</si>
  <si>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</si>
  <si>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</si>
  <si>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</si>
  <si>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</si>
  <si>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</si>
  <si>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</si>
  <si>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</si>
  <si>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</si>
  <si>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</si>
  <si>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</si>
  <si>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</si>
  <si>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</si>
  <si>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</si>
  <si>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</si>
  <si>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</si>
  <si>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</si>
  <si>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</si>
  <si>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</si>
  <si>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</si>
  <si>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</si>
  <si>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</si>
  <si>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</si>
  <si>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</si>
  <si>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</si>
  <si>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</si>
  <si>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</si>
  <si>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</si>
  <si>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</si>
  <si>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</si>
  <si>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</si>
  <si>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</si>
  <si>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</si>
  <si>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</si>
  <si>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</si>
  <si>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</si>
  <si>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</si>
  <si>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</si>
  <si>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</si>
  <si>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</si>
  <si>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</si>
  <si>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</si>
  <si>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</si>
  <si>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</si>
  <si>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</si>
  <si>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</si>
  <si>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</si>
  <si>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</si>
  <si>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</si>
  <si>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</si>
  <si>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</si>
  <si>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</si>
  <si>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</si>
  <si>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</si>
  <si>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</si>
  <si>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</si>
  <si>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</si>
  <si>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</si>
  <si>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</si>
  <si>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</si>
  <si>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</si>
  <si>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</si>
  <si>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</si>
  <si>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</si>
  <si>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</si>
  <si>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</si>
  <si>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</si>
  <si>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</si>
  <si>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</si>
  <si>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</si>
  <si>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</si>
  <si>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</si>
  <si>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</si>
  <si>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</si>
  <si>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</si>
  <si>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</si>
  <si>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</si>
  <si>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</si>
  <si>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</si>
  <si>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</si>
  <si>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</si>
  <si>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</si>
  <si>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</si>
  <si>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</si>
  <si>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</si>
  <si>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</si>
  <si>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</si>
  <si>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</si>
  <si>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</si>
  <si>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</si>
  <si>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</si>
  <si>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</si>
  <si>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</si>
  <si>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</si>
  <si>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</si>
  <si>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</si>
  <si>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</si>
  <si>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</si>
  <si>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</si>
  <si>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</si>
  <si>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</si>
  <si>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</si>
  <si>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</si>
  <si>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</si>
  <si>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</si>
  <si>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</si>
  <si>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</si>
  <si>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</si>
  <si>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</si>
  <si>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</si>
  <si>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</si>
  <si>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</si>
  <si>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</si>
  <si>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</si>
  <si>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</si>
  <si>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</si>
  <si>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</si>
  <si>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</si>
  <si>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</si>
  <si>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</si>
  <si>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</si>
  <si>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</si>
  <si>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</si>
  <si>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</si>
  <si>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</si>
  <si>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</si>
  <si>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</si>
  <si>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</si>
  <si>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</si>
  <si>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</si>
  <si>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</si>
  <si>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</si>
  <si>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</si>
  <si>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</si>
  <si>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</si>
  <si>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</si>
  <si>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</si>
  <si>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</si>
  <si>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</si>
  <si>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</si>
  <si>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</si>
  <si>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</si>
  <si>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</si>
  <si>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</si>
  <si>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</si>
  <si>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</si>
  <si>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</si>
  <si>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</si>
  <si>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</si>
  <si>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</si>
  <si>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</si>
  <si>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</si>
  <si>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</si>
  <si>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</si>
  <si>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</si>
  <si>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</si>
  <si>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</si>
  <si>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</si>
  <si>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</si>
  <si>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</si>
  <si>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</si>
  <si>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</si>
  <si>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</si>
  <si>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</si>
  <si>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</si>
  <si>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</si>
  <si>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</si>
  <si>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</si>
  <si>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</si>
  <si>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</si>
  <si>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</si>
  <si>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</si>
  <si>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</si>
  <si>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</si>
  <si>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</si>
  <si>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</si>
  <si>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</si>
  <si>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</si>
  <si>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</si>
  <si>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</si>
  <si>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</si>
  <si>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</si>
  <si>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</si>
  <si>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</si>
  <si>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</si>
  <si>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</si>
  <si>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</si>
  <si>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</si>
  <si>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</si>
  <si>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</si>
  <si>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</si>
  <si>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</si>
  <si>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</si>
  <si>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</si>
  <si>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</si>
  <si>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</si>
  <si>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</si>
  <si>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</si>
  <si>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</si>
  <si>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</si>
  <si>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</si>
  <si>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</si>
  <si>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</si>
  <si>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</si>
  <si>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</si>
  <si>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</si>
  <si>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</si>
  <si>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</si>
  <si>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</si>
  <si>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</si>
  <si>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</si>
  <si>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</si>
  <si>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</si>
  <si>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</si>
  <si>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</si>
  <si>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</si>
  <si>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</si>
  <si>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</si>
  <si>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</si>
  <si>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</si>
  <si>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</si>
  <si>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</si>
  <si>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</si>
  <si>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</si>
  <si>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</si>
  <si>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</si>
  <si>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</si>
  <si>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</si>
  <si>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(тис. грн.)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</si>
  <si>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</si>
  <si>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</si>
  <si>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</si>
  <si>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</si>
  <si>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</si>
  <si>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 xml:space="preserve">Направлення коштів на: 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</si>
  <si>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</si>
  <si>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</si>
  <si>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</si>
  <si>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</si>
  <si>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</si>
  <si>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</si>
  <si>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</si>
  <si>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</si>
  <si>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</si>
  <si>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</si>
  <si>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</si>
  <si>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</si>
  <si>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</si>
  <si>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</si>
  <si>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</si>
  <si>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</si>
  <si>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</si>
  <si>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</si>
  <si>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</si>
  <si>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</si>
  <si>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</si>
  <si>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</si>
  <si>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</si>
  <si>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</si>
  <si>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</si>
  <si>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</si>
  <si>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</si>
  <si>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</si>
  <si>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</si>
  <si>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</si>
  <si>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</si>
  <si>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</si>
  <si>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</si>
  <si>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</si>
  <si>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</si>
  <si>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</si>
  <si>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</si>
  <si>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</si>
  <si>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</si>
  <si>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</si>
  <si>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</si>
  <si>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</si>
  <si>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</si>
  <si>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</si>
  <si>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</si>
  <si>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</si>
  <si>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</si>
  <si>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</si>
  <si>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</si>
  <si>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</si>
  <si>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</si>
  <si>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</si>
  <si>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</si>
  <si>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1048/1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</si>
  <si>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</si>
  <si>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</si>
  <si>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</si>
  <si>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</si>
  <si>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</si>
  <si>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</si>
  <si>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</si>
  <si>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</si>
  <si>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</si>
  <si>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</si>
  <si>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</si>
  <si>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</si>
  <si>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</si>
  <si>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</si>
  <si>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</si>
  <si>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</si>
  <si>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</si>
  <si>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</si>
  <si>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надходження, усього, у тому числі:</t>
  </si>
  <si>
    <t>Витрачання на погашення позик/кредитів/облігацій/векселів</t>
  </si>
  <si>
    <t>інші податки, збори та платежі, усього, у тому числі:</t>
  </si>
  <si>
    <t xml:space="preserve">Суб'єкт управління   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</si>
  <si>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</si>
  <si>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</si>
  <si>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</si>
  <si>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>Розшифровка до Таблиці 7 "Розподіл коштів, отриманих з  бюджету на поповнення Статутного капіталу"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</si>
  <si>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</si>
  <si>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2023 рік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</si>
  <si>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</si>
  <si>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Додаток 1</t>
  </si>
  <si>
    <t>до рішення виконавчого комітету міської ради</t>
  </si>
  <si>
    <t>від ___________________________№___________</t>
  </si>
  <si>
    <t>Директор департаменту економіки і інвестицій міської ради</t>
  </si>
  <si>
    <t>М.П. Мартьянов</t>
  </si>
  <si>
    <t>Директор департаменту фінансів міської ради</t>
  </si>
  <si>
    <t>Н.Д. Луценко</t>
  </si>
  <si>
    <t>2024 рік</t>
  </si>
  <si>
    <t xml:space="preserve"> (ініціали, прізвище)    </t>
  </si>
  <si>
    <t>Комунальне підприємство</t>
  </si>
  <si>
    <t>м. Вінниця</t>
  </si>
  <si>
    <t>придбання (створення) основних засобів,  усього, у тому числі:</t>
  </si>
  <si>
    <t xml:space="preserve">Розшифровка до Таблиці 4 "Капітальні інвестиції" </t>
  </si>
  <si>
    <r>
      <t>Інші надходження (відсотки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</si>
  <si>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 xml:space="preserve">Факт
 минулого 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</si>
  <si>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</si>
  <si>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</si>
  <si>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 
2022 рік </t>
  </si>
  <si>
    <t>2025 рік</t>
  </si>
  <si>
    <t xml:space="preserve">Факт минулого 2020 року </t>
  </si>
  <si>
    <t xml:space="preserve">Фінансовий план поточного 2021 року </t>
  </si>
  <si>
    <t xml:space="preserve">Плановий 2022 рік (усього) </t>
  </si>
  <si>
    <t>Дохід від участі в капіталі (розшифрувати)</t>
  </si>
  <si>
    <t>Інші фінансові доходи (розшифрувати)</t>
  </si>
  <si>
    <t xml:space="preserve">Витрати на паливо </t>
  </si>
  <si>
    <t>нетипові операційні витрати (розшифрувати)</t>
  </si>
  <si>
    <t>комунальними підприємствами, що є власністю Вінницької міської територіальної громади до бюджету Вінницької міської ТГ</t>
  </si>
  <si>
    <t>у тому числі за основними видами діяльності за КВЕД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</si>
  <si>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</si>
  <si>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</si>
  <si>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придбання та оновлення необоротних активів (розшифрувати)</t>
  </si>
  <si>
    <t>поповнення обігових коштів (розшифрувати)</t>
  </si>
  <si>
    <t>7. Джерела капітальних інвестицій у 2022 році</t>
  </si>
  <si>
    <t xml:space="preserve">Плановий 2022 рік </t>
  </si>
  <si>
    <r>
      <t>Директор КП</t>
    </r>
    <r>
      <rPr>
        <u/>
        <sz val="16"/>
        <rFont val="Times New Roman"/>
        <family val="1"/>
        <charset val="204"/>
      </rPr>
      <t xml:space="preserve"> </t>
    </r>
  </si>
  <si>
    <t>Плановий 2022 рік до факту
минулого 2020 року, %</t>
  </si>
  <si>
    <t>Плановий 2022 рік до плану
поточного 2021 року, %</t>
  </si>
  <si>
    <t>плановий 2022 рік</t>
  </si>
  <si>
    <t xml:space="preserve">фінансовий план
поточного 2021 року </t>
  </si>
  <si>
    <t xml:space="preserve">факт
минулого 2020 року </t>
  </si>
  <si>
    <t xml:space="preserve">плановий 2022 рік </t>
  </si>
  <si>
    <t>Заборгованість за кредитами на початок 2022 року</t>
  </si>
  <si>
    <t>Заборгованість за кредитами на кінець 2022 року</t>
  </si>
  <si>
    <t>Заборгованість на останню дату (01.01.2023)</t>
  </si>
  <si>
    <t>Фактичний показник 
за минулий 2020 рік</t>
  </si>
  <si>
    <t>Плановий показник 
поточного 2021 року</t>
  </si>
  <si>
    <t>Фактичний показник 
за 9 місяців 2021 року</t>
  </si>
  <si>
    <t>Плановий 2022 рік</t>
  </si>
  <si>
    <t xml:space="preserve">Фінансовий план
поточного 2021 року </t>
  </si>
  <si>
    <t>Плановий 2022 рік до очікуваного на поточний 2021 рік, %</t>
  </si>
  <si>
    <t>Плановий 2022 рік до факту минулого 2020 року, %</t>
  </si>
  <si>
    <t>до фінансового плану на 2022 рік</t>
  </si>
  <si>
    <t xml:space="preserve">за плановий 2022 рік </t>
  </si>
  <si>
    <t>господарські витрати на побутову хімію: миючі засоби  та дизинфікуючі засоби для обладнання ідалень та кухонь</t>
  </si>
  <si>
    <t>витрати на придбання кухоного інвентарю та приладдя</t>
  </si>
  <si>
    <t>послуги з проведення санітарної дезінфекції приміщення кондитерського цеху</t>
  </si>
  <si>
    <t>послуги з медичного огляду працівників</t>
  </si>
  <si>
    <t>відшкодування витрат на комунальні послуги школи -інтернат</t>
  </si>
  <si>
    <t>списання малоцінних швидкозношувальних предметів</t>
  </si>
  <si>
    <t>послуги з навчання по охороні праці, безпечність харчових продуктів</t>
  </si>
  <si>
    <t>витрати на прийняття участі в тендері на харчування</t>
  </si>
  <si>
    <t>витрати на сплату комісії банку за розрахункові операції</t>
  </si>
  <si>
    <t>витрати на сплату комісії банку за інкасацію каси</t>
  </si>
  <si>
    <t>витрати на споживання електроенергії</t>
  </si>
  <si>
    <t>канцелярські товари</t>
  </si>
  <si>
    <t>заправка та відновлення картриджів до принтерів</t>
  </si>
  <si>
    <t>витрати на сплату судового збору</t>
  </si>
  <si>
    <t>послуги з повірки манометрів, електронних ваг та іншого вимірювального обладнання</t>
  </si>
  <si>
    <t>послуги з проведення лабораторних досліджень</t>
  </si>
  <si>
    <t>витрати на періодичні видання</t>
  </si>
  <si>
    <t>витрати з охорони праці</t>
  </si>
  <si>
    <t>нестачі та списання зіпсованих запасів</t>
  </si>
  <si>
    <t>нарахування відсотків на залишки коштів на поточному рахунку в банку</t>
  </si>
  <si>
    <t>послуги  харчування учнів в їдальні шкіл на підставі проведених тендерів (міський+обласний бюджет)</t>
  </si>
  <si>
    <t>реалізації  гарячого харчування та буфетної продукції через поточну лінію їдальні шкіл</t>
  </si>
  <si>
    <t>вимірювання опору заземлення елетроустановок</t>
  </si>
  <si>
    <t>Професійні внески</t>
  </si>
  <si>
    <t>А.В.Окунь</t>
  </si>
  <si>
    <t>одержані пені та штрафи</t>
  </si>
  <si>
    <t>відкоригований податок на додану вартість (ПДВ) на кредит при списання зіпсованих запасів</t>
  </si>
  <si>
    <t xml:space="preserve">марміти </t>
  </si>
  <si>
    <t>картоплечистка</t>
  </si>
  <si>
    <t>столи нейтральні металеві</t>
  </si>
  <si>
    <t>чафіндіш (малий марміт для підігріву їжі)</t>
  </si>
  <si>
    <t>Придбання (виготовлення) основних засобів, усього, у т.ч.:</t>
  </si>
  <si>
    <t>ВАЗ (Лада) 21144</t>
  </si>
  <si>
    <t>для поїздок, пов’язаних із службовою діяльністю посадових осіб  організації</t>
  </si>
  <si>
    <t>КП "Школяр"</t>
  </si>
  <si>
    <t>одержані пені та шрафи</t>
  </si>
  <si>
    <t>кошти на виплату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зайнятості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</si>
  <si>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</si>
  <si>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</si>
  <si>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</si>
  <si>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</si>
  <si>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тістоміс GOODFOOD SM30T2V</t>
  </si>
  <si>
    <t>м'ясорубка ТОРГМАШ МИМ -300М</t>
  </si>
  <si>
    <t>Директор департаменту адміністративних послуг</t>
  </si>
  <si>
    <t>І.В.Копчук</t>
  </si>
  <si>
    <t>Департамент адміністративних послуг</t>
  </si>
  <si>
    <t>Сфера обслуговування</t>
  </si>
  <si>
    <t>Постачання інших готових страв</t>
  </si>
  <si>
    <t>86</t>
  </si>
  <si>
    <t>м. Вінниця, вул. Брацлавська,33</t>
  </si>
  <si>
    <t>(0432)617925</t>
  </si>
  <si>
    <t>Окунь А.В.</t>
  </si>
  <si>
    <t>56.29</t>
  </si>
  <si>
    <t>_А.В.Окунь______________</t>
  </si>
  <si>
    <t>ФІНАНСОВИЙ ПЛАН  
КП
на 2022 рік</t>
  </si>
  <si>
    <t>2022</t>
  </si>
  <si>
    <t>витрати на  споживання теплової енергії та абонплата на теплову енергію в літній період</t>
  </si>
  <si>
    <t>поточний ремонт персонального комп'ютера</t>
  </si>
  <si>
    <t>відсотки, нараховані на кошти, що розміщені на депозитному рахунку</t>
  </si>
  <si>
    <t>ПДФО</t>
  </si>
  <si>
    <t>вз</t>
  </si>
  <si>
    <t>ЄСВ</t>
  </si>
  <si>
    <t>зп</t>
  </si>
  <si>
    <t>ЗП з руху</t>
  </si>
  <si>
    <r>
      <t>Інші надходження</t>
    </r>
    <r>
      <rPr>
        <i/>
        <sz val="16"/>
        <rFont val="Times New Roman"/>
        <family val="1"/>
        <charset val="204"/>
      </rPr>
      <t xml:space="preserve"> (кошти бюджету ВМТГ на капітальні інвестиції) </t>
    </r>
  </si>
  <si>
    <t>інші платежі (професійні внески)</t>
  </si>
  <si>
    <t>виплата неоподаткованої матеріальної допомоги працівникам</t>
  </si>
  <si>
    <t>сплата судового збору</t>
  </si>
  <si>
    <t xml:space="preserve"> виплата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</t>
  </si>
  <si>
    <t xml:space="preserve">за минулий 2020 рік </t>
  </si>
  <si>
    <t>оформлення єдиного цифрового підпису (ЕЦП)</t>
  </si>
  <si>
    <t xml:space="preserve">витрати на споживання водопостачання </t>
  </si>
  <si>
    <t xml:space="preserve">послуги на  водопостачання (водовідведення) </t>
  </si>
  <si>
    <t>рядок</t>
  </si>
  <si>
    <t>пальне на авто</t>
  </si>
  <si>
    <t>електронергія</t>
  </si>
  <si>
    <t>сировина</t>
  </si>
  <si>
    <t>миючі засоби ( з розшифровки)</t>
  </si>
  <si>
    <t>інвентарь ( з розшифровки)</t>
  </si>
  <si>
    <t>МШП ( з розшифровки)</t>
  </si>
  <si>
    <t>вода</t>
  </si>
  <si>
    <t>(з розшифровки)</t>
  </si>
  <si>
    <t>витрати на споживання електроенергії ( з розшифровки)</t>
  </si>
  <si>
    <t>витрати на споживання теплової енергії  ( з розшифровки)</t>
  </si>
  <si>
    <t>канцтовари ( з розшифровки)</t>
  </si>
  <si>
    <t>матеріальні витрати</t>
  </si>
  <si>
    <t>В.о. керуючого справами виконкому міської ради</t>
  </si>
  <si>
    <t>Сергій ЧОРНОЛУЦЬКИЙ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</si>
</sst>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_);_(* \(#,##0\);_(* \-_);_(@_)"/>
  </numFmts>
  <fonts count="9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name val="Arial Cyr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5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2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1" fontId="66" fillId="0" borderId="0">
      <alignment wrapText="1"/>
    </xf>
    <xf numFmtId="171" fontId="33" fillId="0" borderId="0">
      <alignment wrapText="1"/>
    </xf>
    <xf numFmtId="43" fontId="2" fillId="0" borderId="0" applyFont="0" applyFill="0" applyBorder="0" applyAlignment="0" applyProtection="0"/>
  </cellStyleXfs>
  <cellXfs count="743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/>
    </xf>
    <xf numFmtId="170" fontId="5" fillId="0" borderId="0" xfId="0" applyNumberFormat="1" applyFont="1" applyFill="1" applyAlignment="1">
      <alignment vertical="center"/>
    </xf>
    <xf numFmtId="0" fontId="10" fillId="0" borderId="0" xfId="0" applyFont="1" applyFill="1"/>
    <xf numFmtId="0" fontId="5" fillId="0" borderId="3" xfId="237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29" borderId="0" xfId="0" applyFont="1" applyFill="1" applyAlignment="1">
      <alignment horizontal="left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6" fillId="29" borderId="0" xfId="0" applyNumberFormat="1" applyFont="1" applyFill="1" applyBorder="1" applyAlignment="1">
      <alignment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8" fillId="29" borderId="0" xfId="0" applyFont="1" applyFill="1" applyAlignment="1">
      <alignment horizontal="center" vertical="center"/>
    </xf>
    <xf numFmtId="170" fontId="5" fillId="29" borderId="0" xfId="0" applyNumberFormat="1" applyFont="1" applyFill="1" applyAlignment="1">
      <alignment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9" fillId="29" borderId="13" xfId="0" applyFont="1" applyFill="1" applyBorder="1" applyAlignment="1">
      <alignment horizontal="center" vertical="center"/>
    </xf>
    <xf numFmtId="0" fontId="69" fillId="29" borderId="13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left" vertical="center" wrapText="1"/>
    </xf>
    <xf numFmtId="0" fontId="73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Alignment="1">
      <alignment vertical="center"/>
    </xf>
    <xf numFmtId="0" fontId="73" fillId="29" borderId="3" xfId="0" applyFont="1" applyFill="1" applyBorder="1" applyAlignment="1">
      <alignment horizontal="left" vertical="center" wrapText="1"/>
    </xf>
    <xf numFmtId="0" fontId="69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vertical="center"/>
    </xf>
    <xf numFmtId="0" fontId="69" fillId="0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horizontal="center" vertical="center"/>
    </xf>
    <xf numFmtId="0" fontId="73" fillId="0" borderId="0" xfId="245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9" fillId="0" borderId="3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3" fillId="0" borderId="0" xfId="245" applyFont="1" applyFill="1" applyBorder="1" applyAlignment="1">
      <alignment vertical="center"/>
    </xf>
    <xf numFmtId="0" fontId="73" fillId="0" borderId="0" xfId="245" applyFont="1" applyFill="1" applyBorder="1" applyAlignment="1">
      <alignment horizontal="center" vertical="center"/>
    </xf>
    <xf numFmtId="0" fontId="73" fillId="29" borderId="3" xfId="245" applyFont="1" applyFill="1" applyBorder="1" applyAlignment="1">
      <alignment horizontal="center" vertical="center"/>
    </xf>
    <xf numFmtId="0" fontId="69" fillId="29" borderId="0" xfId="245" applyFont="1" applyFill="1" applyBorder="1" applyAlignment="1">
      <alignment horizontal="left" vertical="center" wrapText="1"/>
    </xf>
    <xf numFmtId="0" fontId="69" fillId="29" borderId="0" xfId="245" applyFont="1" applyFill="1" applyBorder="1" applyAlignment="1">
      <alignment horizontal="center" vertical="center"/>
    </xf>
    <xf numFmtId="170" fontId="69" fillId="29" borderId="0" xfId="245" applyNumberFormat="1" applyFont="1" applyFill="1" applyBorder="1" applyAlignment="1">
      <alignment horizontal="center" vertical="center" wrapText="1"/>
    </xf>
    <xf numFmtId="170" fontId="69" fillId="29" borderId="0" xfId="245" applyNumberFormat="1" applyFont="1" applyFill="1" applyBorder="1" applyAlignment="1">
      <alignment horizontal="right" vertical="center" wrapText="1"/>
    </xf>
    <xf numFmtId="0" fontId="69" fillId="29" borderId="0" xfId="245" applyFont="1" applyFill="1" applyBorder="1" applyAlignment="1">
      <alignment vertical="center" wrapText="1"/>
    </xf>
    <xf numFmtId="0" fontId="69" fillId="29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vertical="center" wrapText="1"/>
    </xf>
    <xf numFmtId="0" fontId="72" fillId="0" borderId="0" xfId="245" applyFont="1" applyFill="1" applyBorder="1" applyAlignment="1">
      <alignment horizontal="center" vertical="center"/>
    </xf>
    <xf numFmtId="0" fontId="73" fillId="0" borderId="0" xfId="0" applyFont="1" applyFill="1" applyAlignment="1">
      <alignment horizontal="right" vertical="center"/>
    </xf>
    <xf numFmtId="0" fontId="73" fillId="29" borderId="19" xfId="0" applyFont="1" applyFill="1" applyBorder="1" applyAlignment="1">
      <alignment horizontal="left" vertical="center" wrapText="1"/>
    </xf>
    <xf numFmtId="169" fontId="73" fillId="29" borderId="0" xfId="0" applyNumberFormat="1" applyFont="1" applyFill="1" applyBorder="1" applyAlignment="1">
      <alignment horizontal="center" vertical="center" wrapText="1"/>
    </xf>
    <xf numFmtId="169" fontId="73" fillId="29" borderId="0" xfId="0" applyNumberFormat="1" applyFont="1" applyFill="1" applyBorder="1" applyAlignment="1">
      <alignment horizontal="right" vertical="center" wrapText="1"/>
    </xf>
    <xf numFmtId="169" fontId="73" fillId="29" borderId="0" xfId="0" applyNumberFormat="1" applyFont="1" applyFill="1" applyBorder="1" applyAlignment="1">
      <alignment horizontal="right" vertical="center"/>
    </xf>
    <xf numFmtId="0" fontId="73" fillId="29" borderId="15" xfId="245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left" vertical="center" wrapText="1"/>
    </xf>
    <xf numFmtId="0" fontId="69" fillId="29" borderId="3" xfId="0" applyNumberFormat="1" applyFont="1" applyFill="1" applyBorder="1" applyAlignment="1">
      <alignment horizontal="center" vertical="center" wrapText="1"/>
    </xf>
    <xf numFmtId="3" fontId="69" fillId="29" borderId="0" xfId="0" applyNumberFormat="1" applyFont="1" applyFill="1" applyBorder="1" applyAlignment="1">
      <alignment vertical="center"/>
    </xf>
    <xf numFmtId="0" fontId="74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/>
    <xf numFmtId="0" fontId="69" fillId="29" borderId="0" xfId="0" applyFont="1" applyFill="1" applyBorder="1" applyAlignment="1">
      <alignment horizontal="left" vertical="center" wrapText="1" shrinkToFit="1"/>
    </xf>
    <xf numFmtId="177" fontId="6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" fontId="69" fillId="29" borderId="0" xfId="0" applyNumberFormat="1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right" vertical="center"/>
    </xf>
    <xf numFmtId="3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right" vertical="center"/>
    </xf>
    <xf numFmtId="0" fontId="73" fillId="29" borderId="0" xfId="0" applyFont="1" applyFill="1" applyBorder="1" applyAlignment="1">
      <alignment horizontal="left" vertical="center"/>
    </xf>
    <xf numFmtId="170" fontId="73" fillId="29" borderId="0" xfId="0" applyNumberFormat="1" applyFont="1" applyFill="1" applyBorder="1" applyAlignment="1">
      <alignment horizontal="center" vertical="center" wrapText="1"/>
    </xf>
    <xf numFmtId="170" fontId="73" fillId="29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3" fontId="69" fillId="29" borderId="3" xfId="0" applyNumberFormat="1" applyFont="1" applyFill="1" applyBorder="1" applyAlignment="1">
      <alignment horizontal="center" vertical="center" wrapText="1" shrinkToFit="1"/>
    </xf>
    <xf numFmtId="169" fontId="69" fillId="29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Alignment="1"/>
    <xf numFmtId="0" fontId="69" fillId="29" borderId="0" xfId="0" applyFont="1" applyFill="1" applyBorder="1" applyAlignment="1"/>
    <xf numFmtId="0" fontId="69" fillId="0" borderId="0" xfId="0" applyFont="1" applyFill="1" applyAlignment="1"/>
    <xf numFmtId="0" fontId="72" fillId="29" borderId="0" xfId="0" applyFont="1" applyFill="1" applyAlignment="1">
      <alignment horizontal="center" vertical="center"/>
    </xf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67" fillId="0" borderId="0" xfId="0" applyFont="1" applyFill="1" applyAlignment="1">
      <alignment vertical="center"/>
    </xf>
    <xf numFmtId="0" fontId="5" fillId="0" borderId="0" xfId="0" applyFont="1"/>
    <xf numFmtId="0" fontId="77" fillId="29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9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0" fontId="7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/>
    </xf>
    <xf numFmtId="0" fontId="4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73" fillId="22" borderId="3" xfId="0" applyFont="1" applyFill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 wrapText="1"/>
    </xf>
    <xf numFmtId="0" fontId="73" fillId="22" borderId="3" xfId="0" quotePrefix="1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vertical="center"/>
    </xf>
    <xf numFmtId="0" fontId="79" fillId="29" borderId="0" xfId="0" applyFont="1" applyFill="1" applyAlignment="1">
      <alignment vertical="center"/>
    </xf>
    <xf numFmtId="0" fontId="85" fillId="29" borderId="3" xfId="0" applyFont="1" applyFill="1" applyBorder="1" applyAlignment="1">
      <alignment horizontal="left" vertical="center" wrapText="1"/>
    </xf>
    <xf numFmtId="0" fontId="85" fillId="29" borderId="3" xfId="0" quotePrefix="1" applyFont="1" applyFill="1" applyBorder="1" applyAlignment="1">
      <alignment horizontal="center" vertical="center"/>
    </xf>
    <xf numFmtId="49" fontId="85" fillId="29" borderId="3" xfId="0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85" fillId="29" borderId="3" xfId="0" applyFont="1" applyFill="1" applyBorder="1" applyAlignment="1">
      <alignment horizontal="center" vertical="center" wrapText="1"/>
    </xf>
    <xf numFmtId="0" fontId="79" fillId="29" borderId="3" xfId="0" quotePrefix="1" applyFont="1" applyFill="1" applyBorder="1" applyAlignment="1">
      <alignment horizontal="center" vertical="center"/>
    </xf>
    <xf numFmtId="0" fontId="85" fillId="29" borderId="0" xfId="0" applyFont="1" applyFill="1" applyBorder="1" applyAlignment="1">
      <alignment horizontal="left" vertical="center" wrapText="1"/>
    </xf>
    <xf numFmtId="0" fontId="85" fillId="29" borderId="0" xfId="0" quotePrefix="1" applyFont="1" applyFill="1" applyBorder="1" applyAlignment="1">
      <alignment horizontal="center"/>
    </xf>
    <xf numFmtId="49" fontId="85" fillId="29" borderId="0" xfId="0" applyNumberFormat="1" applyFont="1" applyFill="1" applyBorder="1" applyAlignment="1">
      <alignment horizontal="left" vertical="center" wrapText="1"/>
    </xf>
    <xf numFmtId="0" fontId="79" fillId="29" borderId="0" xfId="0" applyFont="1" applyFill="1" applyBorder="1" applyAlignment="1">
      <alignment horizontal="left" vertical="center" wrapText="1"/>
    </xf>
    <xf numFmtId="0" fontId="86" fillId="29" borderId="0" xfId="0" applyFont="1" applyFill="1" applyBorder="1" applyAlignment="1">
      <alignment horizontal="center" vertical="center" wrapText="1"/>
    </xf>
    <xf numFmtId="0" fontId="79" fillId="29" borderId="0" xfId="0" quotePrefix="1" applyFont="1" applyFill="1" applyBorder="1" applyAlignment="1">
      <alignment horizontal="center" vertical="center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79" fillId="29" borderId="3" xfId="0" applyNumberFormat="1" applyFont="1" applyFill="1" applyBorder="1" applyAlignment="1">
      <alignment horizontal="center" vertical="center" wrapText="1"/>
    </xf>
    <xf numFmtId="0" fontId="73" fillId="29" borderId="3" xfId="0" quotePrefix="1" applyNumberFormat="1" applyFont="1" applyFill="1" applyBorder="1" applyAlignment="1">
      <alignment horizontal="center" vertical="center" wrapText="1"/>
    </xf>
    <xf numFmtId="179" fontId="87" fillId="29" borderId="3" xfId="237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 shrinkToFi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3" fontId="69" fillId="0" borderId="3" xfId="0" applyNumberFormat="1" applyFont="1" applyFill="1" applyBorder="1" applyAlignment="1">
      <alignment horizontal="center" vertical="center" wrapText="1"/>
    </xf>
    <xf numFmtId="173" fontId="69" fillId="29" borderId="3" xfId="0" applyNumberFormat="1" applyFont="1" applyFill="1" applyBorder="1" applyAlignment="1">
      <alignment horizontal="center" vertical="center" wrapText="1"/>
    </xf>
    <xf numFmtId="173" fontId="69" fillId="29" borderId="3" xfId="0" applyNumberFormat="1" applyFont="1" applyFill="1" applyBorder="1" applyAlignment="1">
      <alignment horizontal="right" vertical="center" wrapText="1"/>
    </xf>
    <xf numFmtId="173" fontId="69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178" fontId="73" fillId="0" borderId="3" xfId="0" applyNumberFormat="1" applyFont="1" applyFill="1" applyBorder="1" applyAlignment="1">
      <alignment horizontal="right" vertical="center" wrapText="1"/>
    </xf>
    <xf numFmtId="178" fontId="73" fillId="29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horizontal="right" vertical="center" wrapText="1"/>
    </xf>
    <xf numFmtId="178" fontId="69" fillId="29" borderId="3" xfId="0" applyNumberFormat="1" applyFont="1" applyFill="1" applyBorder="1" applyAlignment="1">
      <alignment horizontal="right" vertical="center" wrapText="1"/>
    </xf>
    <xf numFmtId="177" fontId="69" fillId="29" borderId="3" xfId="0" applyNumberFormat="1" applyFont="1" applyFill="1" applyBorder="1" applyAlignment="1">
      <alignment horizontal="right" vertical="center" wrapText="1"/>
    </xf>
    <xf numFmtId="178" fontId="5" fillId="29" borderId="3" xfId="0" applyNumberFormat="1" applyFont="1" applyFill="1" applyBorder="1" applyAlignment="1">
      <alignment vertical="center"/>
    </xf>
    <xf numFmtId="0" fontId="88" fillId="0" borderId="3" xfId="0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29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right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0" fontId="4" fillId="22" borderId="0" xfId="0" quotePrefix="1" applyFont="1" applyFill="1" applyBorder="1" applyAlignment="1">
      <alignment horizontal="center" vertical="center"/>
    </xf>
    <xf numFmtId="179" fontId="5" fillId="29" borderId="0" xfId="0" applyNumberFormat="1" applyFont="1" applyFill="1" applyBorder="1" applyAlignment="1">
      <alignment horizontal="center" vertical="center" wrapText="1"/>
    </xf>
    <xf numFmtId="179" fontId="4" fillId="29" borderId="0" xfId="0" applyNumberFormat="1" applyFont="1" applyFill="1" applyBorder="1" applyAlignment="1">
      <alignment vertical="center"/>
    </xf>
    <xf numFmtId="0" fontId="73" fillId="22" borderId="3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178" fontId="85" fillId="0" borderId="3" xfId="0" applyNumberFormat="1" applyFont="1" applyFill="1" applyBorder="1" applyAlignment="1">
      <alignment horizontal="center" vertical="center" wrapText="1"/>
    </xf>
    <xf numFmtId="178" fontId="79" fillId="0" borderId="0" xfId="0" applyNumberFormat="1" applyFont="1" applyFill="1" applyBorder="1" applyAlignment="1">
      <alignment vertical="center"/>
    </xf>
    <xf numFmtId="178" fontId="79" fillId="29" borderId="0" xfId="0" applyNumberFormat="1" applyFont="1" applyFill="1" applyBorder="1" applyAlignment="1">
      <alignment horizontal="center" vertical="center"/>
    </xf>
    <xf numFmtId="178" fontId="79" fillId="29" borderId="0" xfId="0" applyNumberFormat="1" applyFont="1" applyFill="1" applyBorder="1" applyAlignment="1">
      <alignment vertical="center"/>
    </xf>
    <xf numFmtId="178" fontId="79" fillId="29" borderId="0" xfId="0" applyNumberFormat="1" applyFont="1" applyFill="1" applyBorder="1" applyAlignment="1">
      <alignment horizontal="right" vertical="center"/>
    </xf>
    <xf numFmtId="178" fontId="79" fillId="29" borderId="0" xfId="0" applyNumberFormat="1" applyFont="1" applyFill="1" applyBorder="1" applyAlignment="1">
      <alignment vertical="center" wrapText="1"/>
    </xf>
    <xf numFmtId="178" fontId="81" fillId="29" borderId="0" xfId="0" applyNumberFormat="1" applyFont="1" applyFill="1" applyBorder="1" applyAlignment="1">
      <alignment vertical="center"/>
    </xf>
    <xf numFmtId="178" fontId="79" fillId="29" borderId="0" xfId="0" applyNumberFormat="1" applyFont="1" applyFill="1" applyBorder="1" applyAlignment="1">
      <alignment horizontal="left" vertical="center"/>
    </xf>
    <xf numFmtId="178" fontId="79" fillId="0" borderId="0" xfId="0" applyNumberFormat="1" applyFont="1" applyFill="1" applyBorder="1" applyAlignment="1">
      <alignment horizontal="center" vertical="center"/>
    </xf>
    <xf numFmtId="178" fontId="79" fillId="29" borderId="0" xfId="0" applyNumberFormat="1" applyFont="1" applyFill="1" applyAlignment="1">
      <alignment horizontal="left" vertical="center"/>
    </xf>
    <xf numFmtId="178" fontId="79" fillId="29" borderId="0" xfId="0" applyNumberFormat="1" applyFont="1" applyFill="1" applyAlignment="1">
      <alignment horizontal="center" vertical="center"/>
    </xf>
    <xf numFmtId="178" fontId="81" fillId="29" borderId="0" xfId="0" applyNumberFormat="1" applyFont="1" applyFill="1" applyBorder="1" applyAlignment="1">
      <alignment horizontal="center" vertical="center"/>
    </xf>
    <xf numFmtId="178" fontId="83" fillId="29" borderId="0" xfId="0" applyNumberFormat="1" applyFont="1" applyFill="1" applyAlignment="1">
      <alignment horizontal="left" vertical="center"/>
    </xf>
    <xf numFmtId="178" fontId="79" fillId="29" borderId="20" xfId="0" applyNumberFormat="1" applyFont="1" applyFill="1" applyBorder="1" applyAlignment="1">
      <alignment horizontal="left" vertical="center"/>
    </xf>
    <xf numFmtId="178" fontId="79" fillId="29" borderId="0" xfId="0" applyNumberFormat="1" applyFont="1" applyFill="1" applyAlignment="1">
      <alignment vertical="center"/>
    </xf>
    <xf numFmtId="178" fontId="79" fillId="29" borderId="13" xfId="0" applyNumberFormat="1" applyFont="1" applyFill="1" applyBorder="1" applyAlignment="1">
      <alignment horizontal="center" vertical="center"/>
    </xf>
    <xf numFmtId="178" fontId="85" fillId="29" borderId="13" xfId="0" applyNumberFormat="1" applyFont="1" applyFill="1" applyBorder="1" applyAlignment="1">
      <alignment horizontal="center" vertical="center"/>
    </xf>
    <xf numFmtId="178" fontId="82" fillId="29" borderId="0" xfId="0" applyNumberFormat="1" applyFont="1" applyFill="1" applyBorder="1" applyAlignment="1">
      <alignment horizontal="left" vertical="center"/>
    </xf>
    <xf numFmtId="178" fontId="79" fillId="29" borderId="13" xfId="0" applyNumberFormat="1" applyFont="1" applyFill="1" applyBorder="1" applyAlignment="1">
      <alignment vertical="center"/>
    </xf>
    <xf numFmtId="178" fontId="85" fillId="29" borderId="13" xfId="0" applyNumberFormat="1" applyFont="1" applyFill="1" applyBorder="1" applyAlignment="1">
      <alignment vertical="center"/>
    </xf>
    <xf numFmtId="178" fontId="83" fillId="29" borderId="0" xfId="0" applyNumberFormat="1" applyFont="1" applyFill="1" applyAlignment="1">
      <alignment horizontal="center" vertical="center"/>
    </xf>
    <xf numFmtId="178" fontId="83" fillId="29" borderId="0" xfId="0" applyNumberFormat="1" applyFont="1" applyFill="1" applyAlignment="1">
      <alignment vertical="center"/>
    </xf>
    <xf numFmtId="178" fontId="79" fillId="0" borderId="0" xfId="0" applyNumberFormat="1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15" xfId="0" applyNumberFormat="1" applyFont="1" applyFill="1" applyBorder="1" applyAlignment="1">
      <alignment vertical="center"/>
    </xf>
    <xf numFmtId="178" fontId="79" fillId="0" borderId="14" xfId="0" applyNumberFormat="1" applyFont="1" applyFill="1" applyBorder="1" applyAlignment="1">
      <alignment vertical="center"/>
    </xf>
    <xf numFmtId="178" fontId="69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left" vertical="center"/>
    </xf>
    <xf numFmtId="178" fontId="79" fillId="0" borderId="15" xfId="0" applyNumberFormat="1" applyFont="1" applyFill="1" applyBorder="1" applyAlignment="1">
      <alignment horizontal="left" vertical="center" wrapText="1"/>
    </xf>
    <xf numFmtId="178" fontId="79" fillId="0" borderId="14" xfId="0" applyNumberFormat="1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vertical="center"/>
    </xf>
    <xf numFmtId="178" fontId="79" fillId="0" borderId="16" xfId="0" applyNumberFormat="1" applyFont="1" applyFill="1" applyBorder="1" applyAlignment="1">
      <alignment vertical="center" wrapText="1"/>
    </xf>
    <xf numFmtId="178" fontId="79" fillId="0" borderId="0" xfId="0" applyNumberFormat="1" applyFont="1" applyFill="1" applyAlignment="1">
      <alignment horizontal="left" vertical="center"/>
    </xf>
    <xf numFmtId="178" fontId="81" fillId="0" borderId="0" xfId="0" applyNumberFormat="1" applyFont="1" applyFill="1" applyAlignment="1">
      <alignment horizontal="center" vertical="center"/>
    </xf>
    <xf numFmtId="178" fontId="79" fillId="29" borderId="3" xfId="182" applyNumberFormat="1" applyFont="1" applyFill="1" applyBorder="1" applyAlignment="1">
      <alignment vertical="center" wrapText="1"/>
      <protection locked="0"/>
    </xf>
    <xf numFmtId="178" fontId="79" fillId="29" borderId="3" xfId="0" applyNumberFormat="1" applyFont="1" applyFill="1" applyBorder="1" applyAlignment="1">
      <alignment horizontal="center" vertical="center"/>
    </xf>
    <xf numFmtId="178" fontId="85" fillId="29" borderId="3" xfId="182" applyNumberFormat="1" applyFont="1" applyFill="1" applyBorder="1" applyAlignment="1">
      <alignment vertical="center" wrapText="1"/>
      <protection locked="0"/>
    </xf>
    <xf numFmtId="178" fontId="79" fillId="29" borderId="3" xfId="245" applyNumberFormat="1" applyFont="1" applyFill="1" applyBorder="1" applyAlignment="1">
      <alignment horizontal="left" vertical="center" wrapText="1"/>
    </xf>
    <xf numFmtId="178" fontId="79" fillId="29" borderId="3" xfId="0" applyNumberFormat="1" applyFont="1" applyFill="1" applyBorder="1" applyAlignment="1" applyProtection="1">
      <alignment horizontal="left" vertical="center" wrapText="1"/>
      <protection locked="0"/>
    </xf>
    <xf numFmtId="178" fontId="85" fillId="29" borderId="3" xfId="0" applyNumberFormat="1" applyFont="1" applyFill="1" applyBorder="1" applyAlignment="1" applyProtection="1">
      <alignment horizontal="left" vertical="center" wrapText="1"/>
      <protection locked="0"/>
    </xf>
    <xf numFmtId="178" fontId="85" fillId="0" borderId="0" xfId="0" applyNumberFormat="1" applyFont="1" applyFill="1" applyBorder="1" applyAlignment="1">
      <alignment vertical="center"/>
    </xf>
    <xf numFmtId="178" fontId="85" fillId="0" borderId="0" xfId="0" applyNumberFormat="1" applyFont="1" applyFill="1" applyBorder="1" applyAlignment="1" applyProtection="1">
      <alignment horizontal="left" vertical="center"/>
      <protection locked="0"/>
    </xf>
    <xf numFmtId="178" fontId="85" fillId="0" borderId="0" xfId="0" applyNumberFormat="1" applyFont="1" applyFill="1" applyBorder="1" applyAlignment="1">
      <alignment horizontal="center" vertical="center" wrapText="1"/>
    </xf>
    <xf numFmtId="178" fontId="85" fillId="0" borderId="0" xfId="0" applyNumberFormat="1" applyFont="1" applyFill="1" applyBorder="1" applyAlignment="1">
      <alignment horizontal="right" vertical="center" wrapText="1"/>
    </xf>
    <xf numFmtId="178" fontId="79" fillId="0" borderId="0" xfId="0" quotePrefix="1" applyNumberFormat="1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vertical="center" wrapText="1"/>
    </xf>
    <xf numFmtId="178" fontId="79" fillId="29" borderId="3" xfId="0" applyNumberFormat="1" applyFont="1" applyFill="1" applyBorder="1" applyAlignment="1">
      <alignment horizontal="right" vertical="center" wrapText="1"/>
    </xf>
    <xf numFmtId="178" fontId="69" fillId="0" borderId="3" xfId="0" applyNumberFormat="1" applyFont="1" applyFill="1" applyBorder="1" applyAlignment="1">
      <alignment vertical="center"/>
    </xf>
    <xf numFmtId="0" fontId="4" fillId="29" borderId="19" xfId="0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right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center" vertical="center" wrapText="1"/>
    </xf>
    <xf numFmtId="170" fontId="69" fillId="0" borderId="0" xfId="245" applyNumberFormat="1" applyFont="1" applyFill="1" applyBorder="1" applyAlignment="1">
      <alignment horizontal="right" vertical="center" wrapText="1"/>
    </xf>
    <xf numFmtId="0" fontId="79" fillId="29" borderId="3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" fontId="79" fillId="29" borderId="3" xfId="0" applyNumberFormat="1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right" vertical="center" wrapText="1"/>
    </xf>
    <xf numFmtId="0" fontId="85" fillId="29" borderId="0" xfId="0" applyFont="1" applyFill="1" applyBorder="1" applyAlignment="1">
      <alignment horizontal="right" vertical="center"/>
    </xf>
    <xf numFmtId="0" fontId="85" fillId="29" borderId="0" xfId="0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 shrinkToFit="1"/>
    </xf>
    <xf numFmtId="0" fontId="85" fillId="29" borderId="0" xfId="0" applyFont="1" applyFill="1" applyBorder="1" applyAlignment="1">
      <alignment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right" vertical="center" wrapText="1"/>
    </xf>
    <xf numFmtId="3" fontId="69" fillId="29" borderId="3" xfId="0" applyNumberFormat="1" applyFont="1" applyFill="1" applyBorder="1" applyAlignment="1">
      <alignment horizontal="right" vertical="center" wrapText="1"/>
    </xf>
    <xf numFmtId="173" fontId="73" fillId="29" borderId="3" xfId="0" applyNumberFormat="1" applyFont="1" applyFill="1" applyBorder="1" applyAlignment="1">
      <alignment horizontal="right" vertical="center" wrapText="1"/>
    </xf>
    <xf numFmtId="173" fontId="85" fillId="29" borderId="0" xfId="0" applyNumberFormat="1" applyFont="1" applyFill="1" applyBorder="1" applyAlignment="1">
      <alignment horizontal="center" vertical="center" wrapText="1"/>
    </xf>
    <xf numFmtId="170" fontId="79" fillId="29" borderId="0" xfId="0" applyNumberFormat="1" applyFont="1" applyFill="1" applyBorder="1" applyAlignment="1">
      <alignment horizontal="center" vertical="center" wrapText="1"/>
    </xf>
    <xf numFmtId="170" fontId="79" fillId="29" borderId="0" xfId="0" applyNumberFormat="1" applyFont="1" applyFill="1" applyBorder="1" applyAlignment="1">
      <alignment horizontal="right" vertical="center" wrapText="1"/>
    </xf>
    <xf numFmtId="170" fontId="81" fillId="29" borderId="0" xfId="0" applyNumberFormat="1" applyFont="1" applyFill="1" applyBorder="1" applyAlignment="1">
      <alignment vertical="center"/>
    </xf>
    <xf numFmtId="0" fontId="79" fillId="29" borderId="0" xfId="0" applyFont="1" applyFill="1" applyAlignment="1">
      <alignment horizontal="left" vertical="center"/>
    </xf>
    <xf numFmtId="0" fontId="79" fillId="29" borderId="0" xfId="0" applyFont="1" applyFill="1" applyBorder="1" applyAlignment="1">
      <alignment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180" fontId="69" fillId="29" borderId="3" xfId="0" applyNumberFormat="1" applyFont="1" applyFill="1" applyBorder="1" applyAlignment="1">
      <alignment horizontal="center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right" vertical="center"/>
    </xf>
    <xf numFmtId="0" fontId="73" fillId="29" borderId="15" xfId="245" applyFont="1" applyFill="1" applyBorder="1" applyAlignment="1">
      <alignment horizontal="left" vertical="center" wrapText="1"/>
    </xf>
    <xf numFmtId="0" fontId="73" fillId="29" borderId="14" xfId="245" applyFont="1" applyFill="1" applyBorder="1" applyAlignment="1">
      <alignment horizontal="left" vertical="center" wrapText="1"/>
    </xf>
    <xf numFmtId="0" fontId="73" fillId="29" borderId="16" xfId="245" applyFont="1" applyFill="1" applyBorder="1" applyAlignment="1">
      <alignment horizontal="left" vertical="center" wrapText="1"/>
    </xf>
    <xf numFmtId="0" fontId="70" fillId="29" borderId="0" xfId="245" applyFont="1" applyFill="1"/>
    <xf numFmtId="0" fontId="73" fillId="29" borderId="19" xfId="0" quotePrefix="1" applyFont="1" applyFill="1" applyBorder="1" applyAlignment="1">
      <alignment horizontal="center" vertical="center"/>
    </xf>
    <xf numFmtId="0" fontId="69" fillId="29" borderId="3" xfId="0" quotePrefix="1" applyFont="1" applyFill="1" applyBorder="1" applyAlignment="1">
      <alignment horizontal="center" vertical="center"/>
    </xf>
    <xf numFmtId="179" fontId="73" fillId="29" borderId="14" xfId="245" applyNumberFormat="1" applyFont="1" applyFill="1" applyBorder="1" applyAlignment="1">
      <alignment horizontal="left" vertical="center" wrapText="1"/>
    </xf>
    <xf numFmtId="179" fontId="73" fillId="29" borderId="16" xfId="245" applyNumberFormat="1" applyFont="1" applyFill="1" applyBorder="1" applyAlignment="1">
      <alignment horizontal="left" vertical="center" wrapText="1"/>
    </xf>
    <xf numFmtId="0" fontId="69" fillId="29" borderId="19" xfId="0" quotePrefix="1" applyFont="1" applyFill="1" applyBorder="1" applyAlignment="1">
      <alignment horizontal="center" vertical="center"/>
    </xf>
    <xf numFmtId="0" fontId="73" fillId="29" borderId="0" xfId="0" quotePrefix="1" applyFont="1" applyFill="1" applyBorder="1" applyAlignment="1">
      <alignment horizontal="center" vertical="center"/>
    </xf>
    <xf numFmtId="0" fontId="73" fillId="29" borderId="0" xfId="0" applyFont="1" applyFill="1" applyAlignment="1">
      <alignment vertical="center"/>
    </xf>
    <xf numFmtId="0" fontId="73" fillId="29" borderId="3" xfId="0" quotePrefix="1" applyFont="1" applyFill="1" applyBorder="1" applyAlignment="1">
      <alignment horizontal="center" vertical="center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88" fillId="29" borderId="3" xfId="0" applyFont="1" applyFill="1" applyBorder="1" applyAlignment="1">
      <alignment horizontal="left" vertical="center" wrapText="1"/>
    </xf>
    <xf numFmtId="180" fontId="73" fillId="29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vertical="center"/>
    </xf>
    <xf numFmtId="178" fontId="73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/>
    </xf>
    <xf numFmtId="179" fontId="73" fillId="29" borderId="3" xfId="0" applyNumberFormat="1" applyFont="1" applyFill="1" applyBorder="1" applyAlignment="1">
      <alignment horizontal="center" vertical="center" wrapText="1"/>
    </xf>
    <xf numFmtId="0" fontId="73" fillId="29" borderId="1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 shrinkToFit="1"/>
    </xf>
    <xf numFmtId="0" fontId="69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8" fontId="85" fillId="0" borderId="3" xfId="182" applyNumberFormat="1" applyFont="1" applyFill="1" applyBorder="1" applyAlignment="1">
      <alignment vertical="center" wrapText="1"/>
      <protection locked="0"/>
    </xf>
    <xf numFmtId="3" fontId="79" fillId="0" borderId="3" xfId="0" applyNumberFormat="1" applyFont="1" applyFill="1" applyBorder="1" applyAlignment="1">
      <alignment horizontal="center" vertical="center"/>
    </xf>
    <xf numFmtId="178" fontId="79" fillId="0" borderId="3" xfId="182" applyNumberFormat="1" applyFont="1" applyFill="1" applyBorder="1" applyAlignment="1">
      <alignment vertical="center" wrapText="1"/>
      <protection locked="0"/>
    </xf>
    <xf numFmtId="179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/>
    </xf>
    <xf numFmtId="0" fontId="79" fillId="0" borderId="3" xfId="0" applyNumberFormat="1" applyFont="1" applyFill="1" applyBorder="1" applyAlignment="1">
      <alignment horizontal="center" vertical="center" wrapText="1"/>
    </xf>
    <xf numFmtId="0" fontId="89" fillId="29" borderId="3" xfId="245" applyFont="1" applyFill="1" applyBorder="1" applyAlignment="1">
      <alignment horizontal="left" vertical="center" wrapText="1"/>
    </xf>
    <xf numFmtId="0" fontId="87" fillId="29" borderId="3" xfId="245" applyFont="1" applyFill="1" applyBorder="1" applyAlignment="1">
      <alignment horizontal="left" vertical="center" wrapText="1"/>
    </xf>
    <xf numFmtId="0" fontId="87" fillId="29" borderId="3" xfId="0" applyFont="1" applyFill="1" applyBorder="1" applyAlignment="1">
      <alignment horizontal="left" vertical="center" wrapText="1"/>
    </xf>
    <xf numFmtId="0" fontId="87" fillId="29" borderId="0" xfId="0" applyFont="1" applyFill="1" applyBorder="1" applyAlignment="1">
      <alignment horizontal="center" vertical="center"/>
    </xf>
    <xf numFmtId="0" fontId="90" fillId="29" borderId="0" xfId="0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left" vertical="center" wrapText="1" shrinkToFit="1"/>
    </xf>
    <xf numFmtId="169" fontId="79" fillId="29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 wrapText="1"/>
    </xf>
    <xf numFmtId="0" fontId="88" fillId="0" borderId="3" xfId="0" applyFont="1" applyFill="1" applyBorder="1" applyAlignment="1">
      <alignment horizontal="justify" vertical="center"/>
    </xf>
    <xf numFmtId="0" fontId="88" fillId="0" borderId="15" xfId="0" applyFont="1" applyFill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right" vertical="center" wrapText="1"/>
    </xf>
    <xf numFmtId="178" fontId="5" fillId="29" borderId="3" xfId="0" applyNumberFormat="1" applyFont="1" applyFill="1" applyBorder="1" applyAlignment="1">
      <alignment horizontal="right" vertical="center" wrapText="1"/>
    </xf>
    <xf numFmtId="0" fontId="4" fillId="29" borderId="3" xfId="0" applyFont="1" applyFill="1" applyBorder="1" applyAlignment="1">
      <alignment vertical="center"/>
    </xf>
    <xf numFmtId="0" fontId="88" fillId="29" borderId="3" xfId="0" applyFont="1" applyFill="1" applyBorder="1" applyAlignment="1">
      <alignment horizontal="justify" vertical="center"/>
    </xf>
    <xf numFmtId="178" fontId="73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73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right" vertical="center" wrapText="1"/>
    </xf>
    <xf numFmtId="3" fontId="69" fillId="0" borderId="3" xfId="0" applyNumberFormat="1" applyFont="1" applyFill="1" applyBorder="1" applyAlignment="1">
      <alignment horizontal="righ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vertical="center" wrapText="1"/>
    </xf>
    <xf numFmtId="0" fontId="88" fillId="0" borderId="3" xfId="0" applyFont="1" applyBorder="1" applyAlignment="1">
      <alignment horizontal="left" vertical="center"/>
    </xf>
    <xf numFmtId="0" fontId="5" fillId="29" borderId="3" xfId="0" applyFont="1" applyFill="1" applyBorder="1" applyAlignment="1">
      <alignment vertical="center"/>
    </xf>
    <xf numFmtId="49" fontId="5" fillId="29" borderId="3" xfId="0" applyNumberFormat="1" applyFont="1" applyFill="1" applyBorder="1" applyAlignment="1">
      <alignment vertical="center" wrapText="1"/>
    </xf>
    <xf numFmtId="49" fontId="5" fillId="29" borderId="16" xfId="0" applyNumberFormat="1" applyFont="1" applyFill="1" applyBorder="1" applyAlignment="1">
      <alignment vertical="center" wrapText="1"/>
    </xf>
    <xf numFmtId="49" fontId="5" fillId="29" borderId="14" xfId="0" applyNumberFormat="1" applyFont="1" applyFill="1" applyBorder="1" applyAlignment="1">
      <alignment vertical="center" wrapText="1"/>
    </xf>
    <xf numFmtId="178" fontId="5" fillId="29" borderId="3" xfId="0" applyNumberFormat="1" applyFont="1" applyFill="1" applyBorder="1" applyAlignment="1">
      <alignment vertical="center" wrapText="1"/>
    </xf>
    <xf numFmtId="0" fontId="92" fillId="0" borderId="3" xfId="0" applyFont="1" applyBorder="1" applyAlignment="1">
      <alignment horizontal="left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178" fontId="73" fillId="29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173" fontId="5" fillId="29" borderId="3" xfId="0" applyNumberFormat="1" applyFont="1" applyFill="1" applyBorder="1" applyAlignment="1">
      <alignment vertical="center"/>
    </xf>
    <xf numFmtId="0" fontId="5" fillId="29" borderId="3" xfId="0" applyFont="1" applyFill="1" applyBorder="1" applyAlignment="1" applyProtection="1">
      <alignment horizontal="left" vertical="center" wrapText="1"/>
      <protection locked="0"/>
    </xf>
    <xf numFmtId="173" fontId="85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0" fontId="93" fillId="0" borderId="3" xfId="0" quotePrefix="1" applyFont="1" applyFill="1" applyBorder="1" applyAlignment="1">
      <alignment horizontal="center" vertical="center"/>
    </xf>
    <xf numFmtId="178" fontId="93" fillId="0" borderId="3" xfId="0" quotePrefix="1" applyNumberFormat="1" applyFont="1" applyFill="1" applyBorder="1" applyAlignment="1">
      <alignment vertical="center"/>
    </xf>
    <xf numFmtId="178" fontId="93" fillId="0" borderId="3" xfId="0" applyNumberFormat="1" applyFont="1" applyFill="1" applyBorder="1" applyAlignment="1">
      <alignment vertical="center" wrapText="1"/>
    </xf>
    <xf numFmtId="177" fontId="94" fillId="0" borderId="3" xfId="0" applyNumberFormat="1" applyFont="1" applyFill="1" applyBorder="1" applyAlignment="1">
      <alignment vertical="center" wrapText="1"/>
    </xf>
    <xf numFmtId="0" fontId="93" fillId="0" borderId="3" xfId="0" quotePrefix="1" applyFont="1" applyFill="1" applyBorder="1" applyAlignment="1">
      <alignment vertical="center"/>
    </xf>
    <xf numFmtId="178" fontId="95" fillId="0" borderId="3" xfId="0" quotePrefix="1" applyNumberFormat="1" applyFont="1" applyFill="1" applyBorder="1" applyAlignment="1">
      <alignment vertical="center"/>
    </xf>
    <xf numFmtId="178" fontId="95" fillId="0" borderId="3" xfId="0" applyNumberFormat="1" applyFont="1" applyFill="1" applyBorder="1" applyAlignment="1">
      <alignment vertical="center" wrapText="1"/>
    </xf>
    <xf numFmtId="177" fontId="96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169" fontId="79" fillId="29" borderId="0" xfId="0" applyNumberFormat="1" applyFont="1" applyFill="1" applyAlignment="1">
      <alignment vertical="center"/>
    </xf>
    <xf numFmtId="178" fontId="79" fillId="0" borderId="3" xfId="0" applyNumberFormat="1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center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1" fontId="69" fillId="0" borderId="0" xfId="245" applyNumberFormat="1" applyFont="1" applyFill="1" applyBorder="1" applyAlignment="1">
      <alignment horizontal="center" vertical="center"/>
    </xf>
    <xf numFmtId="1" fontId="69" fillId="29" borderId="0" xfId="245" applyNumberFormat="1" applyFont="1" applyFill="1" applyBorder="1" applyAlignment="1">
      <alignment horizontal="center" vertical="center"/>
    </xf>
    <xf numFmtId="1" fontId="69" fillId="29" borderId="0" xfId="245" applyNumberFormat="1" applyFont="1" applyFill="1" applyBorder="1" applyAlignment="1">
      <alignment vertical="center"/>
    </xf>
    <xf numFmtId="173" fontId="69" fillId="0" borderId="0" xfId="245" applyNumberFormat="1" applyFont="1" applyFill="1" applyBorder="1" applyAlignment="1">
      <alignment horizontal="center" vertical="center"/>
    </xf>
    <xf numFmtId="178" fontId="69" fillId="0" borderId="0" xfId="245" applyNumberFormat="1" applyFont="1" applyFill="1" applyBorder="1" applyAlignment="1">
      <alignment horizontal="center" vertical="center"/>
    </xf>
    <xf numFmtId="178" fontId="69" fillId="29" borderId="0" xfId="0" applyNumberFormat="1" applyFont="1" applyFill="1" applyAlignment="1">
      <alignment horizontal="center" vertical="center"/>
    </xf>
    <xf numFmtId="173" fontId="73" fillId="29" borderId="14" xfId="245" applyNumberFormat="1" applyFont="1" applyFill="1" applyBorder="1" applyAlignment="1">
      <alignment horizontal="left" vertical="center" wrapText="1"/>
    </xf>
    <xf numFmtId="173" fontId="69" fillId="29" borderId="0" xfId="0" applyNumberFormat="1" applyFont="1" applyFill="1" applyAlignment="1">
      <alignment vertical="center"/>
    </xf>
    <xf numFmtId="178" fontId="79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169" fontId="69" fillId="0" borderId="3" xfId="0" applyNumberFormat="1" applyFont="1" applyFill="1" applyBorder="1" applyAlignment="1">
      <alignment horizontal="right" vertical="center" wrapText="1"/>
    </xf>
    <xf numFmtId="0" fontId="79" fillId="30" borderId="0" xfId="0" applyFont="1" applyFill="1" applyBorder="1" applyAlignment="1">
      <alignment horizontal="center" vertical="center"/>
    </xf>
    <xf numFmtId="170" fontId="79" fillId="30" borderId="0" xfId="0" applyNumberFormat="1" applyFont="1" applyFill="1" applyBorder="1" applyAlignment="1">
      <alignment horizontal="center" vertical="center" wrapText="1"/>
    </xf>
    <xf numFmtId="170" fontId="79" fillId="30" borderId="0" xfId="0" applyNumberFormat="1" applyFont="1" applyFill="1" applyBorder="1" applyAlignment="1">
      <alignment horizontal="right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right" vertical="center"/>
    </xf>
    <xf numFmtId="169" fontId="73" fillId="0" borderId="3" xfId="0" applyNumberFormat="1" applyFont="1" applyFill="1" applyBorder="1" applyAlignment="1">
      <alignment horizontal="right" vertical="center" wrapText="1"/>
    </xf>
    <xf numFmtId="177" fontId="85" fillId="0" borderId="3" xfId="0" applyNumberFormat="1" applyFont="1" applyFill="1" applyBorder="1" applyAlignment="1">
      <alignment horizontal="center" vertical="center" wrapText="1"/>
    </xf>
    <xf numFmtId="49" fontId="69" fillId="0" borderId="16" xfId="0" applyNumberFormat="1" applyFont="1" applyFill="1" applyBorder="1" applyAlignment="1">
      <alignment horizontal="right" vertical="center"/>
    </xf>
    <xf numFmtId="178" fontId="79" fillId="0" borderId="3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horizontal="right" vertical="center" wrapText="1"/>
    </xf>
    <xf numFmtId="0" fontId="72" fillId="29" borderId="0" xfId="0" applyFont="1" applyFill="1" applyBorder="1" applyAlignment="1">
      <alignment vertical="center"/>
    </xf>
    <xf numFmtId="170" fontId="81" fillId="29" borderId="0" xfId="0" applyNumberFormat="1" applyFont="1" applyFill="1" applyBorder="1" applyAlignment="1">
      <alignment horizontal="right" vertical="center" wrapText="1"/>
    </xf>
    <xf numFmtId="1" fontId="79" fillId="0" borderId="3" xfId="0" applyNumberFormat="1" applyFont="1" applyFill="1" applyBorder="1" applyAlignment="1">
      <alignment horizontal="center" vertical="center"/>
    </xf>
    <xf numFmtId="178" fontId="79" fillId="0" borderId="3" xfId="0" applyNumberFormat="1" applyFont="1" applyFill="1" applyBorder="1" applyAlignment="1">
      <alignment horizontal="right" vertical="center" wrapText="1"/>
    </xf>
    <xf numFmtId="178" fontId="85" fillId="0" borderId="3" xfId="0" applyNumberFormat="1" applyFont="1" applyFill="1" applyBorder="1" applyAlignment="1">
      <alignment horizontal="right" vertical="center" wrapText="1"/>
    </xf>
    <xf numFmtId="178" fontId="79" fillId="0" borderId="3" xfId="245" applyNumberFormat="1" applyFont="1" applyFill="1" applyBorder="1" applyAlignment="1">
      <alignment horizontal="left"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8" fontId="79" fillId="0" borderId="0" xfId="0" applyNumberFormat="1" applyFont="1" applyFill="1" applyBorder="1" applyAlignment="1">
      <alignment horizontal="left" vertical="center" wrapText="1"/>
    </xf>
    <xf numFmtId="178" fontId="73" fillId="0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43" fontId="5" fillId="29" borderId="0" xfId="353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178" fontId="79" fillId="29" borderId="15" xfId="0" applyNumberFormat="1" applyFont="1" applyFill="1" applyBorder="1" applyAlignment="1">
      <alignment horizontal="center" vertical="center" wrapText="1"/>
    </xf>
    <xf numFmtId="178" fontId="80" fillId="29" borderId="16" xfId="0" applyNumberFormat="1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vertical="center"/>
    </xf>
    <xf numFmtId="178" fontId="79" fillId="0" borderId="15" xfId="0" applyNumberFormat="1" applyFont="1" applyFill="1" applyBorder="1" applyAlignment="1">
      <alignment horizontal="center" vertical="center" wrapText="1"/>
    </xf>
    <xf numFmtId="178" fontId="80" fillId="0" borderId="16" xfId="0" applyNumberFormat="1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horizontal="center" vertical="center"/>
    </xf>
    <xf numFmtId="178" fontId="84" fillId="0" borderId="3" xfId="0" applyNumberFormat="1" applyFont="1" applyFill="1" applyBorder="1" applyAlignment="1">
      <alignment horizontal="center" vertical="center"/>
    </xf>
    <xf numFmtId="178" fontId="84" fillId="29" borderId="15" xfId="0" applyNumberFormat="1" applyFont="1" applyFill="1" applyBorder="1" applyAlignment="1" applyProtection="1">
      <alignment horizontal="center"/>
      <protection locked="0"/>
    </xf>
    <xf numFmtId="178" fontId="84" fillId="29" borderId="14" xfId="0" applyNumberFormat="1" applyFont="1" applyFill="1" applyBorder="1" applyAlignment="1" applyProtection="1">
      <alignment horizontal="center"/>
      <protection locked="0"/>
    </xf>
    <xf numFmtId="178" fontId="84" fillId="29" borderId="16" xfId="0" applyNumberFormat="1" applyFont="1" applyFill="1" applyBorder="1" applyAlignment="1" applyProtection="1">
      <alignment horizontal="center"/>
      <protection locked="0"/>
    </xf>
    <xf numFmtId="178" fontId="69" fillId="0" borderId="14" xfId="0" applyNumberFormat="1" applyFont="1" applyFill="1" applyBorder="1" applyAlignment="1">
      <alignment horizontal="left" vertical="center" wrapText="1"/>
    </xf>
    <xf numFmtId="178" fontId="79" fillId="29" borderId="0" xfId="0" applyNumberFormat="1" applyFont="1" applyFill="1" applyBorder="1" applyAlignment="1">
      <alignment horizontal="center" vertical="center"/>
    </xf>
    <xf numFmtId="178" fontId="79" fillId="29" borderId="20" xfId="0" applyNumberFormat="1" applyFont="1" applyFill="1" applyBorder="1" applyAlignment="1">
      <alignment horizontal="right" vertical="center"/>
    </xf>
    <xf numFmtId="178" fontId="79" fillId="0" borderId="14" xfId="0" applyNumberFormat="1" applyFont="1" applyFill="1" applyBorder="1" applyAlignment="1">
      <alignment horizontal="left" vertical="center" wrapText="1"/>
    </xf>
    <xf numFmtId="178" fontId="79" fillId="29" borderId="18" xfId="0" applyNumberFormat="1" applyFont="1" applyFill="1" applyBorder="1" applyAlignment="1">
      <alignment horizontal="center" vertical="center" wrapText="1" shrinkToFit="1"/>
    </xf>
    <xf numFmtId="178" fontId="79" fillId="29" borderId="19" xfId="0" applyNumberFormat="1" applyFont="1" applyFill="1" applyBorder="1" applyAlignment="1">
      <alignment horizontal="center" vertical="center" wrapText="1" shrinkToFit="1"/>
    </xf>
    <xf numFmtId="178" fontId="79" fillId="0" borderId="18" xfId="0" applyNumberFormat="1" applyFont="1" applyFill="1" applyBorder="1" applyAlignment="1">
      <alignment horizontal="center" vertical="center" wrapText="1"/>
    </xf>
    <xf numFmtId="178" fontId="79" fillId="0" borderId="19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/>
    </xf>
    <xf numFmtId="178" fontId="79" fillId="29" borderId="20" xfId="0" applyNumberFormat="1" applyFont="1" applyFill="1" applyBorder="1" applyAlignment="1">
      <alignment horizontal="left" vertical="center"/>
    </xf>
    <xf numFmtId="178" fontId="79" fillId="29" borderId="0" xfId="0" applyNumberFormat="1" applyFont="1" applyFill="1" applyBorder="1" applyAlignment="1">
      <alignment horizontal="left" vertical="center"/>
    </xf>
    <xf numFmtId="178" fontId="85" fillId="29" borderId="13" xfId="0" applyNumberFormat="1" applyFont="1" applyFill="1" applyBorder="1" applyAlignment="1">
      <alignment horizontal="right" vertical="center" wrapText="1"/>
    </xf>
    <xf numFmtId="178" fontId="79" fillId="29" borderId="0" xfId="0" applyNumberFormat="1" applyFont="1" applyFill="1" applyBorder="1" applyAlignment="1">
      <alignment horizontal="left" vertical="center" wrapText="1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84" fillId="0" borderId="3" xfId="237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0" fontId="80" fillId="0" borderId="3" xfId="0" applyNumberFormat="1" applyFont="1" applyBorder="1" applyAlignment="1">
      <alignment horizontal="center" vertical="center" wrapText="1"/>
    </xf>
    <xf numFmtId="178" fontId="79" fillId="0" borderId="14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178" fontId="84" fillId="0" borderId="0" xfId="0" applyNumberFormat="1" applyFont="1" applyFill="1" applyBorder="1" applyAlignment="1">
      <alignment horizontal="center" vertical="center"/>
    </xf>
    <xf numFmtId="178" fontId="84" fillId="0" borderId="0" xfId="0" applyNumberFormat="1" applyFont="1" applyFill="1" applyBorder="1" applyAlignment="1">
      <alignment horizontal="center" vertical="center" wrapText="1"/>
    </xf>
    <xf numFmtId="178" fontId="73" fillId="0" borderId="14" xfId="0" applyNumberFormat="1" applyFont="1" applyFill="1" applyBorder="1" applyAlignment="1">
      <alignment horizontal="left" vertical="center" wrapText="1"/>
    </xf>
    <xf numFmtId="178" fontId="69" fillId="0" borderId="20" xfId="0" applyNumberFormat="1" applyFont="1" applyFill="1" applyBorder="1" applyAlignment="1">
      <alignment horizontal="left" vertical="center" wrapText="1"/>
    </xf>
    <xf numFmtId="178" fontId="69" fillId="0" borderId="13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178" fontId="79" fillId="0" borderId="0" xfId="0" applyNumberFormat="1" applyFont="1" applyFill="1" applyBorder="1" applyAlignment="1">
      <alignment horizontal="center" vertical="center"/>
    </xf>
    <xf numFmtId="0" fontId="87" fillId="29" borderId="0" xfId="0" applyFont="1" applyFill="1" applyAlignment="1">
      <alignment horizontal="center" vertical="center"/>
    </xf>
    <xf numFmtId="178" fontId="79" fillId="0" borderId="0" xfId="0" applyNumberFormat="1" applyFont="1" applyFill="1" applyBorder="1" applyAlignment="1">
      <alignment horizontal="center" vertical="center" wrapText="1"/>
    </xf>
    <xf numFmtId="178" fontId="79" fillId="0" borderId="0" xfId="0" quotePrefix="1" applyNumberFormat="1" applyFont="1" applyFill="1" applyBorder="1" applyAlignment="1">
      <alignment horizontal="center" vertical="center" wrapText="1"/>
    </xf>
    <xf numFmtId="178" fontId="84" fillId="29" borderId="19" xfId="0" applyNumberFormat="1" applyFont="1" applyFill="1" applyBorder="1" applyAlignment="1">
      <alignment horizontal="center" vertical="center"/>
    </xf>
    <xf numFmtId="178" fontId="79" fillId="29" borderId="0" xfId="0" applyNumberFormat="1" applyFont="1" applyFill="1" applyAlignment="1">
      <alignment horizontal="center" vertical="center"/>
    </xf>
    <xf numFmtId="178" fontId="79" fillId="29" borderId="13" xfId="0" applyNumberFormat="1" applyFont="1" applyFill="1" applyBorder="1" applyAlignment="1">
      <alignment horizontal="left" vertical="center" wrapText="1"/>
    </xf>
    <xf numFmtId="178" fontId="80" fillId="29" borderId="13" xfId="0" applyNumberFormat="1" applyFont="1" applyFill="1" applyBorder="1" applyAlignment="1">
      <alignment horizontal="left" vertical="center" wrapText="1"/>
    </xf>
    <xf numFmtId="178" fontId="79" fillId="29" borderId="0" xfId="0" applyNumberFormat="1" applyFont="1" applyFill="1" applyBorder="1" applyAlignment="1">
      <alignment vertical="center"/>
    </xf>
    <xf numFmtId="178" fontId="80" fillId="0" borderId="0" xfId="0" applyNumberFormat="1" applyFont="1" applyAlignment="1">
      <alignment vertical="center"/>
    </xf>
    <xf numFmtId="178" fontId="82" fillId="29" borderId="21" xfId="0" applyNumberFormat="1" applyFont="1" applyFill="1" applyBorder="1" applyAlignment="1">
      <alignment horizontal="left" vertical="center" wrapText="1"/>
    </xf>
    <xf numFmtId="178" fontId="79" fillId="29" borderId="0" xfId="0" applyNumberFormat="1" applyFont="1" applyFill="1" applyAlignment="1">
      <alignment horizontal="left" vertical="center"/>
    </xf>
    <xf numFmtId="0" fontId="79" fillId="29" borderId="0" xfId="0" applyFont="1" applyFill="1" applyBorder="1" applyAlignment="1">
      <alignment horizontal="left" vertical="center"/>
    </xf>
    <xf numFmtId="0" fontId="84" fillId="29" borderId="15" xfId="0" applyFont="1" applyFill="1" applyBorder="1" applyAlignment="1">
      <alignment horizontal="center" vertical="center" wrapText="1"/>
    </xf>
    <xf numFmtId="0" fontId="84" fillId="29" borderId="14" xfId="0" applyFont="1" applyFill="1" applyBorder="1" applyAlignment="1">
      <alignment horizontal="center" vertical="center" wrapText="1"/>
    </xf>
    <xf numFmtId="0" fontId="84" fillId="29" borderId="16" xfId="0" applyFont="1" applyFill="1" applyBorder="1" applyAlignment="1">
      <alignment horizontal="center" vertical="center" wrapText="1"/>
    </xf>
    <xf numFmtId="170" fontId="79" fillId="29" borderId="0" xfId="0" applyNumberFormat="1" applyFont="1" applyFill="1" applyBorder="1" applyAlignment="1">
      <alignment horizontal="left" vertical="center" wrapText="1"/>
    </xf>
    <xf numFmtId="0" fontId="86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84" fillId="29" borderId="0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/>
    </xf>
    <xf numFmtId="0" fontId="79" fillId="29" borderId="19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 shrinkToFit="1"/>
    </xf>
    <xf numFmtId="0" fontId="79" fillId="29" borderId="19" xfId="0" applyFont="1" applyFill="1" applyBorder="1" applyAlignment="1">
      <alignment horizontal="center" vertical="center" wrapText="1" shrinkToFit="1"/>
    </xf>
    <xf numFmtId="0" fontId="90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4" fillId="29" borderId="0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/>
    </xf>
    <xf numFmtId="0" fontId="87" fillId="29" borderId="19" xfId="0" applyFont="1" applyFill="1" applyBorder="1" applyAlignment="1">
      <alignment horizontal="center" vertical="center" wrapText="1"/>
    </xf>
    <xf numFmtId="0" fontId="87" fillId="29" borderId="18" xfId="0" applyFont="1" applyFill="1" applyBorder="1" applyAlignment="1">
      <alignment horizontal="center" vertical="center" wrapText="1" shrinkToFit="1"/>
    </xf>
    <xf numFmtId="0" fontId="87" fillId="29" borderId="19" xfId="0" applyFont="1" applyFill="1" applyBorder="1" applyAlignment="1">
      <alignment horizontal="center" vertical="center" wrapText="1" shrinkToFi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74" fillId="0" borderId="0" xfId="245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center" vertical="center" wrapText="1"/>
    </xf>
    <xf numFmtId="0" fontId="74" fillId="0" borderId="16" xfId="245" applyFont="1" applyFill="1" applyBorder="1" applyAlignment="1">
      <alignment horizontal="center" vertical="center" wrapText="1"/>
    </xf>
    <xf numFmtId="0" fontId="74" fillId="29" borderId="3" xfId="245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69" fillId="29" borderId="0" xfId="0" quotePrefix="1" applyNumberFormat="1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0" fontId="69" fillId="29" borderId="18" xfId="245" applyFont="1" applyFill="1" applyBorder="1" applyAlignment="1">
      <alignment horizontal="center" vertical="center" wrapText="1"/>
    </xf>
    <xf numFmtId="0" fontId="69" fillId="29" borderId="19" xfId="245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right" vertical="center"/>
    </xf>
    <xf numFmtId="0" fontId="5" fillId="29" borderId="2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/>
    </xf>
    <xf numFmtId="0" fontId="73" fillId="29" borderId="14" xfId="0" applyFont="1" applyFill="1" applyBorder="1" applyAlignment="1">
      <alignment horizontal="left" vertical="center" wrapText="1"/>
    </xf>
    <xf numFmtId="0" fontId="73" fillId="29" borderId="16" xfId="0" applyFont="1" applyFill="1" applyBorder="1" applyAlignment="1">
      <alignment horizontal="left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69" fillId="29" borderId="14" xfId="0" applyFont="1" applyFill="1" applyBorder="1" applyAlignment="1">
      <alignment horizontal="left" vertical="center" wrapText="1"/>
    </xf>
    <xf numFmtId="0" fontId="69" fillId="29" borderId="16" xfId="0" applyFont="1" applyFill="1" applyBorder="1" applyAlignment="1">
      <alignment horizontal="left" vertical="center" wrapText="1"/>
    </xf>
    <xf numFmtId="178" fontId="69" fillId="29" borderId="15" xfId="0" applyNumberFormat="1" applyFont="1" applyFill="1" applyBorder="1" applyAlignment="1">
      <alignment horizontal="center" vertical="center" wrapText="1"/>
    </xf>
    <xf numFmtId="178" fontId="69" fillId="29" borderId="14" xfId="0" applyNumberFormat="1" applyFont="1" applyFill="1" applyBorder="1" applyAlignment="1">
      <alignment horizontal="center" vertical="center" wrapText="1"/>
    </xf>
    <xf numFmtId="178" fontId="69" fillId="29" borderId="16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vertical="center"/>
    </xf>
    <xf numFmtId="0" fontId="73" fillId="29" borderId="3" xfId="0" applyFont="1" applyFill="1" applyBorder="1" applyAlignment="1">
      <alignment horizontal="center" vertical="center" wrapText="1"/>
    </xf>
    <xf numFmtId="179" fontId="73" fillId="29" borderId="15" xfId="0" applyNumberFormat="1" applyFont="1" applyFill="1" applyBorder="1" applyAlignment="1">
      <alignment horizontal="center" vertical="center" wrapText="1"/>
    </xf>
    <xf numFmtId="179" fontId="73" fillId="29" borderId="16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center" vertical="center" wrapText="1"/>
    </xf>
    <xf numFmtId="170" fontId="69" fillId="29" borderId="3" xfId="0" applyNumberFormat="1" applyFont="1" applyFill="1" applyBorder="1" applyAlignment="1">
      <alignment horizontal="center" vertical="center" wrapText="1"/>
    </xf>
    <xf numFmtId="179" fontId="69" fillId="29" borderId="15" xfId="0" applyNumberFormat="1" applyFont="1" applyFill="1" applyBorder="1" applyAlignment="1">
      <alignment horizontal="center" vertical="center" wrapText="1"/>
    </xf>
    <xf numFmtId="179" fontId="69" fillId="29" borderId="16" xfId="0" applyNumberFormat="1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center" vertical="center"/>
    </xf>
    <xf numFmtId="0" fontId="69" fillId="29" borderId="14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justify" vertical="center" wrapText="1" shrinkToFit="1"/>
    </xf>
    <xf numFmtId="0" fontId="73" fillId="29" borderId="0" xfId="0" applyFont="1" applyFill="1" applyBorder="1" applyAlignment="1">
      <alignment horizontal="left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center" vertical="center" wrapText="1"/>
    </xf>
    <xf numFmtId="177" fontId="69" fillId="0" borderId="15" xfId="0" applyNumberFormat="1" applyFont="1" applyFill="1" applyBorder="1" applyAlignment="1">
      <alignment horizontal="center" vertical="center" wrapText="1"/>
    </xf>
    <xf numFmtId="177" fontId="69" fillId="0" borderId="16" xfId="0" applyNumberFormat="1" applyFont="1" applyFill="1" applyBorder="1" applyAlignment="1">
      <alignment horizontal="center" vertical="center" wrapText="1"/>
    </xf>
    <xf numFmtId="173" fontId="69" fillId="0" borderId="15" xfId="0" applyNumberFormat="1" applyFont="1" applyFill="1" applyBorder="1" applyAlignment="1">
      <alignment horizontal="center" vertical="center" wrapText="1"/>
    </xf>
    <xf numFmtId="173" fontId="69" fillId="0" borderId="16" xfId="0" applyNumberFormat="1" applyFont="1" applyFill="1" applyBorder="1" applyAlignment="1">
      <alignment horizontal="center" vertical="center" wrapText="1"/>
    </xf>
    <xf numFmtId="173" fontId="69" fillId="29" borderId="15" xfId="0" applyNumberFormat="1" applyFont="1" applyFill="1" applyBorder="1" applyAlignment="1">
      <alignment horizontal="center" vertical="center" wrapText="1"/>
    </xf>
    <xf numFmtId="173" fontId="69" fillId="29" borderId="16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173" fontId="73" fillId="29" borderId="15" xfId="0" applyNumberFormat="1" applyFont="1" applyFill="1" applyBorder="1" applyAlignment="1">
      <alignment horizontal="center" vertical="center" wrapText="1"/>
    </xf>
    <xf numFmtId="173" fontId="73" fillId="29" borderId="16" xfId="0" applyNumberFormat="1" applyFont="1" applyFill="1" applyBorder="1" applyAlignment="1">
      <alignment horizontal="center" vertical="center" wrapTex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3" fontId="73" fillId="29" borderId="15" xfId="0" applyNumberFormat="1" applyFont="1" applyFill="1" applyBorder="1" applyAlignment="1">
      <alignment horizontal="right" vertical="center" wrapText="1"/>
    </xf>
    <xf numFmtId="3" fontId="73" fillId="29" borderId="16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0" fontId="73" fillId="0" borderId="0" xfId="0" applyFont="1" applyFill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Alignment="1">
      <alignment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applyNumberFormat="1" applyFont="1" applyFill="1" applyBorder="1" applyAlignment="1">
      <alignment horizontal="left" vertical="center" wrapText="1"/>
    </xf>
    <xf numFmtId="49" fontId="73" fillId="29" borderId="3" xfId="0" applyNumberFormat="1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horizontal="center" vertical="center" wrapText="1"/>
    </xf>
    <xf numFmtId="0" fontId="91" fillId="29" borderId="0" xfId="0" applyFont="1" applyFill="1" applyAlignment="1">
      <alignment horizontal="center" vertical="center"/>
    </xf>
    <xf numFmtId="0" fontId="69" fillId="29" borderId="13" xfId="0" applyFont="1" applyFill="1" applyBorder="1" applyAlignment="1">
      <alignment horizontal="center"/>
    </xf>
    <xf numFmtId="0" fontId="75" fillId="0" borderId="13" xfId="0" applyFont="1" applyFill="1" applyBorder="1" applyAlignment="1">
      <alignment horizontal="center"/>
    </xf>
    <xf numFmtId="0" fontId="69" fillId="29" borderId="0" xfId="0" applyFont="1" applyFill="1" applyAlignment="1">
      <alignment horizontal="center" vertical="center"/>
    </xf>
    <xf numFmtId="179" fontId="69" fillId="29" borderId="3" xfId="0" applyNumberFormat="1" applyFont="1" applyFill="1" applyBorder="1" applyAlignment="1">
      <alignment horizontal="center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49" fontId="69" fillId="29" borderId="3" xfId="0" applyNumberFormat="1" applyFont="1" applyFill="1" applyBorder="1" applyAlignment="1">
      <alignment horizontal="center" vertical="center" wrapText="1"/>
    </xf>
    <xf numFmtId="3" fontId="73" fillId="29" borderId="15" xfId="0" applyNumberFormat="1" applyFont="1" applyFill="1" applyBorder="1" applyAlignment="1">
      <alignment horizontal="left" vertical="center" wrapText="1"/>
    </xf>
    <xf numFmtId="3" fontId="73" fillId="29" borderId="14" xfId="0" applyNumberFormat="1" applyFont="1" applyFill="1" applyBorder="1" applyAlignment="1">
      <alignment horizontal="left" vertical="center" wrapText="1"/>
    </xf>
    <xf numFmtId="3" fontId="73" fillId="29" borderId="16" xfId="0" applyNumberFormat="1" applyFont="1" applyFill="1" applyBorder="1" applyAlignment="1">
      <alignment horizontal="left" vertical="center" wrapText="1"/>
    </xf>
    <xf numFmtId="179" fontId="69" fillId="29" borderId="15" xfId="0" applyNumberFormat="1" applyFont="1" applyFill="1" applyBorder="1" applyAlignment="1">
      <alignment horizontal="right" wrapText="1"/>
    </xf>
    <xf numFmtId="179" fontId="69" fillId="29" borderId="14" xfId="0" applyNumberFormat="1" applyFont="1" applyFill="1" applyBorder="1" applyAlignment="1">
      <alignment horizontal="right" wrapText="1"/>
    </xf>
    <xf numFmtId="179" fontId="69" fillId="29" borderId="16" xfId="0" applyNumberFormat="1" applyFont="1" applyFill="1" applyBorder="1" applyAlignment="1">
      <alignment horizontal="right" wrapText="1"/>
    </xf>
    <xf numFmtId="177" fontId="78" fillId="29" borderId="14" xfId="0" applyNumberFormat="1" applyFont="1" applyFill="1" applyBorder="1" applyAlignment="1">
      <alignment horizontal="center" vertical="center" wrapText="1"/>
    </xf>
    <xf numFmtId="177" fontId="78" fillId="29" borderId="16" xfId="0" applyNumberFormat="1" applyFont="1" applyFill="1" applyBorder="1" applyAlignment="1">
      <alignment horizontal="center" vertical="center" wrapTex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49" fontId="69" fillId="29" borderId="15" xfId="0" applyNumberFormat="1" applyFont="1" applyFill="1" applyBorder="1" applyAlignment="1">
      <alignment horizontal="left" vertical="center" wrapText="1"/>
    </xf>
    <xf numFmtId="49" fontId="69" fillId="29" borderId="14" xfId="0" applyNumberFormat="1" applyFont="1" applyFill="1" applyBorder="1" applyAlignment="1">
      <alignment horizontal="left" vertical="center" wrapText="1"/>
    </xf>
    <xf numFmtId="49" fontId="69" fillId="29" borderId="16" xfId="0" applyNumberFormat="1" applyFont="1" applyFill="1" applyBorder="1" applyAlignment="1">
      <alignment horizontal="left" vertical="center" wrapText="1"/>
    </xf>
    <xf numFmtId="173" fontId="73" fillId="0" borderId="14" xfId="0" applyNumberFormat="1" applyFont="1" applyFill="1" applyBorder="1" applyAlignment="1">
      <alignment horizontal="center" vertical="center" wrapText="1"/>
    </xf>
    <xf numFmtId="0" fontId="69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9" fillId="29" borderId="17" xfId="0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horizontal="center" vertical="center" wrapText="1"/>
    </xf>
    <xf numFmtId="0" fontId="69" fillId="29" borderId="21" xfId="0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center" vertical="center" wrapText="1"/>
    </xf>
    <xf numFmtId="0" fontId="69" fillId="29" borderId="25" xfId="0" applyFont="1" applyFill="1" applyBorder="1" applyAlignment="1">
      <alignment horizontal="center" vertical="center" wrapText="1"/>
    </xf>
    <xf numFmtId="49" fontId="69" fillId="29" borderId="22" xfId="0" applyNumberFormat="1" applyFont="1" applyFill="1" applyBorder="1" applyAlignment="1">
      <alignment horizontal="center" vertical="center" wrapText="1"/>
    </xf>
    <xf numFmtId="49" fontId="69" fillId="29" borderId="20" xfId="0" applyNumberFormat="1" applyFont="1" applyFill="1" applyBorder="1" applyAlignment="1">
      <alignment horizontal="center" vertical="center" wrapText="1"/>
    </xf>
    <xf numFmtId="49" fontId="69" fillId="29" borderId="17" xfId="0" applyNumberFormat="1" applyFont="1" applyFill="1" applyBorder="1" applyAlignment="1">
      <alignment horizontal="center" vertical="center" wrapText="1"/>
    </xf>
    <xf numFmtId="49" fontId="69" fillId="29" borderId="23" xfId="0" applyNumberFormat="1" applyFont="1" applyFill="1" applyBorder="1" applyAlignment="1">
      <alignment horizontal="center" vertical="center" wrapText="1"/>
    </xf>
    <xf numFmtId="49" fontId="69" fillId="29" borderId="0" xfId="0" applyNumberFormat="1" applyFont="1" applyFill="1" applyBorder="1" applyAlignment="1">
      <alignment horizontal="center" vertical="center" wrapText="1"/>
    </xf>
    <xf numFmtId="49" fontId="69" fillId="29" borderId="24" xfId="0" applyNumberFormat="1" applyFont="1" applyFill="1" applyBorder="1" applyAlignment="1">
      <alignment horizontal="center" vertical="center" wrapText="1"/>
    </xf>
    <xf numFmtId="49" fontId="69" fillId="29" borderId="21" xfId="0" applyNumberFormat="1" applyFont="1" applyFill="1" applyBorder="1" applyAlignment="1">
      <alignment horizontal="center" vertical="center" wrapText="1"/>
    </xf>
    <xf numFmtId="49" fontId="69" fillId="29" borderId="13" xfId="0" applyNumberFormat="1" applyFont="1" applyFill="1" applyBorder="1" applyAlignment="1">
      <alignment horizontal="center" vertical="center" wrapText="1"/>
    </xf>
    <xf numFmtId="49" fontId="69" fillId="29" borderId="25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173" fontId="73" fillId="29" borderId="14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right" vertical="center" wrapText="1"/>
    </xf>
    <xf numFmtId="0" fontId="76" fillId="29" borderId="0" xfId="0" applyFont="1" applyFill="1" applyAlignment="1">
      <alignment horizontal="right" vertical="center" wrapText="1"/>
    </xf>
    <xf numFmtId="0" fontId="73" fillId="29" borderId="13" xfId="0" applyFont="1" applyFill="1" applyBorder="1" applyAlignment="1">
      <alignment horizontal="left" vertical="center" wrapText="1"/>
    </xf>
    <xf numFmtId="0" fontId="70" fillId="29" borderId="13" xfId="0" applyFont="1" applyFill="1" applyBorder="1" applyAlignment="1">
      <alignment horizontal="left" vertical="center" wrapText="1"/>
    </xf>
    <xf numFmtId="173" fontId="69" fillId="29" borderId="14" xfId="0" applyNumberFormat="1" applyFont="1" applyFill="1" applyBorder="1" applyAlignment="1">
      <alignment horizontal="center" vertical="center" wrapText="1"/>
    </xf>
    <xf numFmtId="173" fontId="69" fillId="0" borderId="14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 shrinkToFit="1"/>
    </xf>
    <xf numFmtId="0" fontId="69" fillId="29" borderId="19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73" fillId="29" borderId="14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79"/>
  <sheetViews>
    <sheetView view="pageBreakPreview" topLeftCell="A28" zoomScale="75" zoomScaleNormal="75" zoomScaleSheetLayoutView="75" workbookViewId="0">
      <selection activeCell="A41" sqref="A41:A42"/>
    </sheetView>
  </sheetViews>
  <sheetFormatPr defaultRowHeight="20.25"/>
  <cols>
    <col min="1" max="1" width="73.28515625" style="233" customWidth="1"/>
    <col min="2" max="2" width="15.28515625" style="240" customWidth="1"/>
    <col min="3" max="5" width="18" style="240" customWidth="1"/>
    <col min="6" max="6" width="16.7109375" style="233" customWidth="1"/>
    <col min="7" max="7" width="20.7109375" style="233" customWidth="1"/>
    <col min="8" max="8" width="21.42578125" style="233" customWidth="1"/>
    <col min="9" max="9" width="26.7109375" style="233" customWidth="1"/>
    <col min="10" max="10" width="18.140625" style="233" hidden="1" customWidth="1"/>
    <col min="11" max="11" width="10" style="233" customWidth="1"/>
    <col min="12" max="12" width="9.5703125" style="233" customWidth="1"/>
    <col min="13" max="14" width="9.140625" style="233" customWidth="1"/>
    <col min="15" max="15" width="10.5703125" style="233" customWidth="1"/>
    <col min="16" max="16384" width="9.140625" style="233"/>
  </cols>
  <sheetData>
    <row r="1" spans="1:10">
      <c r="A1" s="521"/>
      <c r="B1" s="521"/>
      <c r="C1" s="521"/>
      <c r="D1" s="521"/>
      <c r="E1" s="521"/>
      <c r="F1" s="521"/>
      <c r="G1" s="521"/>
      <c r="H1" s="521"/>
      <c r="I1" s="521"/>
    </row>
    <row r="2" spans="1:10" ht="18.75" customHeight="1">
      <c r="A2" s="529"/>
      <c r="B2" s="530"/>
      <c r="C2" s="234"/>
      <c r="D2" s="235"/>
      <c r="E2" s="235"/>
      <c r="F2" s="235" t="s">
        <v>424</v>
      </c>
      <c r="G2" s="235"/>
      <c r="H2" s="235"/>
      <c r="I2" s="235"/>
      <c r="J2" s="235"/>
    </row>
    <row r="3" spans="1:10">
      <c r="A3" s="530"/>
      <c r="B3" s="530"/>
      <c r="C3" s="234"/>
      <c r="D3" s="235"/>
      <c r="E3" s="235"/>
      <c r="F3" s="235" t="s">
        <v>425</v>
      </c>
      <c r="G3" s="235"/>
      <c r="H3" s="235"/>
      <c r="I3" s="235"/>
      <c r="J3" s="235"/>
    </row>
    <row r="4" spans="1:10" ht="17.25" customHeight="1">
      <c r="A4" s="530"/>
      <c r="B4" s="530"/>
      <c r="C4" s="234"/>
      <c r="D4" s="236"/>
      <c r="E4" s="236"/>
      <c r="F4" s="235" t="s">
        <v>426</v>
      </c>
      <c r="G4" s="235"/>
      <c r="H4" s="235"/>
      <c r="I4" s="235"/>
      <c r="J4" s="235"/>
    </row>
    <row r="5" spans="1:10" ht="18" customHeight="1">
      <c r="A5" s="530"/>
      <c r="B5" s="530"/>
      <c r="C5" s="234"/>
      <c r="D5" s="236"/>
      <c r="E5" s="236"/>
      <c r="F5" s="235"/>
      <c r="G5" s="235"/>
      <c r="H5" s="235"/>
      <c r="I5" s="235"/>
      <c r="J5" s="237"/>
    </row>
    <row r="6" spans="1:10" ht="18.75" customHeight="1">
      <c r="A6" s="530"/>
      <c r="B6" s="530"/>
      <c r="C6" s="234"/>
      <c r="D6" s="236"/>
      <c r="E6" s="236"/>
      <c r="F6" s="238"/>
      <c r="G6" s="235"/>
      <c r="H6" s="235"/>
      <c r="I6" s="235"/>
      <c r="J6" s="239"/>
    </row>
    <row r="7" spans="1:10" ht="18.75" customHeight="1">
      <c r="A7" s="234"/>
      <c r="B7" s="234"/>
      <c r="C7" s="234"/>
      <c r="D7" s="236"/>
      <c r="E7" s="236"/>
      <c r="F7" s="236"/>
      <c r="G7" s="239"/>
      <c r="H7" s="239"/>
      <c r="I7" s="239"/>
      <c r="J7" s="239"/>
    </row>
    <row r="8" spans="1:10" ht="18.75" customHeight="1">
      <c r="A8" s="235" t="s">
        <v>330</v>
      </c>
      <c r="B8" s="236"/>
      <c r="C8" s="234"/>
      <c r="D8" s="234"/>
      <c r="E8" s="234"/>
      <c r="F8" s="241"/>
      <c r="G8" s="532" t="s">
        <v>100</v>
      </c>
      <c r="H8" s="532"/>
      <c r="I8" s="532"/>
      <c r="J8" s="532"/>
    </row>
    <row r="9" spans="1:10">
      <c r="A9" s="235"/>
      <c r="B9" s="236"/>
      <c r="C9" s="242"/>
      <c r="D9" s="241"/>
      <c r="E9" s="241"/>
      <c r="F9" s="241"/>
      <c r="G9" s="527"/>
      <c r="H9" s="527"/>
      <c r="I9" s="527"/>
      <c r="J9" s="527"/>
    </row>
    <row r="10" spans="1:10" ht="18.75" customHeight="1">
      <c r="A10" s="531" t="s">
        <v>520</v>
      </c>
      <c r="B10" s="528"/>
      <c r="C10" s="243"/>
      <c r="D10" s="243"/>
      <c r="E10" s="243"/>
      <c r="F10" s="244"/>
      <c r="G10" s="245"/>
      <c r="H10" s="245"/>
      <c r="I10" s="245"/>
      <c r="J10" s="245"/>
    </row>
    <row r="11" spans="1:10" ht="20.25" customHeight="1">
      <c r="A11" s="239" t="s">
        <v>333</v>
      </c>
      <c r="B11" s="234"/>
      <c r="C11" s="234"/>
      <c r="D11" s="235"/>
      <c r="E11" s="235"/>
      <c r="F11" s="246"/>
      <c r="G11" s="527"/>
      <c r="H11" s="527"/>
      <c r="I11" s="527"/>
      <c r="J11" s="527"/>
    </row>
    <row r="12" spans="1:10" ht="19.5" customHeight="1">
      <c r="A12" s="247"/>
      <c r="B12" s="248" t="s">
        <v>521</v>
      </c>
      <c r="C12" s="234"/>
      <c r="D12" s="234"/>
      <c r="E12" s="234"/>
      <c r="F12" s="236"/>
      <c r="G12" s="245"/>
      <c r="H12" s="245"/>
      <c r="I12" s="245"/>
      <c r="J12" s="245"/>
    </row>
    <row r="13" spans="1:10" ht="19.5" customHeight="1">
      <c r="A13" s="495" t="s">
        <v>296</v>
      </c>
      <c r="B13" s="495"/>
      <c r="C13" s="234"/>
      <c r="D13" s="234"/>
      <c r="E13" s="234"/>
      <c r="F13" s="236"/>
      <c r="G13" s="527"/>
      <c r="H13" s="527"/>
      <c r="I13" s="527"/>
      <c r="J13" s="527"/>
    </row>
    <row r="14" spans="1:10" ht="19.5" customHeight="1">
      <c r="A14" s="526"/>
      <c r="B14" s="526"/>
      <c r="C14" s="242"/>
      <c r="D14" s="236"/>
      <c r="E14" s="236"/>
      <c r="F14" s="236"/>
      <c r="G14" s="508"/>
      <c r="H14" s="508"/>
      <c r="I14" s="508"/>
      <c r="J14" s="508"/>
    </row>
    <row r="15" spans="1:10" ht="16.5" customHeight="1">
      <c r="A15" s="495"/>
      <c r="B15" s="495"/>
      <c r="C15" s="242"/>
      <c r="D15" s="236"/>
      <c r="E15" s="236"/>
      <c r="F15" s="236"/>
      <c r="G15" s="239"/>
      <c r="H15" s="239"/>
      <c r="I15" s="239"/>
      <c r="J15" s="239"/>
    </row>
    <row r="16" spans="1:10" ht="18.75" customHeight="1">
      <c r="A16" s="506" t="s">
        <v>331</v>
      </c>
      <c r="B16" s="506"/>
      <c r="C16" s="234"/>
      <c r="D16" s="236"/>
      <c r="E16" s="236"/>
      <c r="F16" s="236"/>
      <c r="G16" s="506" t="s">
        <v>331</v>
      </c>
      <c r="H16" s="506"/>
      <c r="I16" s="506"/>
      <c r="J16" s="506"/>
    </row>
    <row r="17" spans="1:10" ht="15.75" customHeight="1">
      <c r="A17" s="235"/>
      <c r="B17" s="234"/>
      <c r="C17" s="234"/>
      <c r="D17" s="236"/>
      <c r="E17" s="236"/>
      <c r="F17" s="236"/>
      <c r="G17" s="235"/>
      <c r="H17" s="235"/>
      <c r="I17" s="234"/>
      <c r="J17" s="234"/>
    </row>
    <row r="18" spans="1:10" ht="27.75" customHeight="1">
      <c r="A18" s="527" t="s">
        <v>427</v>
      </c>
      <c r="B18" s="528"/>
      <c r="C18" s="234"/>
      <c r="D18" s="234"/>
      <c r="E18" s="234" t="s">
        <v>332</v>
      </c>
      <c r="F18" s="241"/>
      <c r="G18" s="249" t="s">
        <v>429</v>
      </c>
      <c r="H18" s="234"/>
      <c r="I18" s="234"/>
      <c r="J18" s="234"/>
    </row>
    <row r="19" spans="1:10" ht="21" customHeight="1">
      <c r="A19" s="505"/>
      <c r="B19" s="505"/>
      <c r="C19" s="234"/>
      <c r="D19" s="234"/>
      <c r="E19" s="234"/>
      <c r="F19" s="246"/>
      <c r="G19" s="235"/>
      <c r="H19" s="235"/>
      <c r="I19" s="235"/>
      <c r="J19" s="235"/>
    </row>
    <row r="20" spans="1:10" ht="27" customHeight="1">
      <c r="A20" s="250"/>
      <c r="B20" s="251" t="s">
        <v>428</v>
      </c>
      <c r="C20" s="234"/>
      <c r="D20" s="234"/>
      <c r="E20" s="234"/>
      <c r="F20" s="246"/>
      <c r="G20" s="507" t="s">
        <v>430</v>
      </c>
      <c r="H20" s="507"/>
      <c r="I20" s="507"/>
      <c r="J20" s="507"/>
    </row>
    <row r="21" spans="1:10" ht="15.75" customHeight="1">
      <c r="A21" s="495" t="s">
        <v>296</v>
      </c>
      <c r="B21" s="495"/>
      <c r="C21" s="234"/>
      <c r="D21" s="234"/>
      <c r="E21" s="234"/>
      <c r="F21" s="246"/>
      <c r="G21" s="496" t="s">
        <v>296</v>
      </c>
      <c r="H21" s="496"/>
      <c r="I21" s="496"/>
      <c r="J21" s="496"/>
    </row>
    <row r="22" spans="1:10" ht="15.75" customHeight="1">
      <c r="A22" s="235"/>
      <c r="B22" s="234"/>
      <c r="C22" s="234"/>
      <c r="D22" s="234"/>
      <c r="E22" s="234"/>
      <c r="F22" s="235"/>
      <c r="G22" s="508"/>
      <c r="H22" s="508"/>
      <c r="I22" s="508"/>
      <c r="J22" s="508"/>
    </row>
    <row r="23" spans="1:10">
      <c r="C23" s="252"/>
      <c r="D23" s="253"/>
      <c r="E23" s="253"/>
      <c r="F23" s="246"/>
      <c r="G23" s="508"/>
      <c r="H23" s="508"/>
      <c r="I23" s="508"/>
      <c r="J23" s="508"/>
    </row>
    <row r="24" spans="1:10" ht="25.5" customHeight="1">
      <c r="A24" s="256"/>
      <c r="B24" s="497"/>
      <c r="C24" s="497"/>
      <c r="D24" s="497"/>
      <c r="E24" s="497"/>
      <c r="F24" s="497"/>
      <c r="G24" s="257"/>
      <c r="H24" s="468" t="s">
        <v>532</v>
      </c>
      <c r="I24" s="259" t="s">
        <v>105</v>
      </c>
      <c r="J24" s="231" t="s">
        <v>161</v>
      </c>
    </row>
    <row r="25" spans="1:10" ht="24.75" customHeight="1">
      <c r="A25" s="260" t="s">
        <v>13</v>
      </c>
      <c r="B25" s="494" t="s">
        <v>511</v>
      </c>
      <c r="C25" s="494"/>
      <c r="D25" s="494"/>
      <c r="E25" s="494"/>
      <c r="F25" s="494"/>
      <c r="G25" s="520"/>
      <c r="H25" s="258">
        <v>13313462</v>
      </c>
      <c r="I25" s="262" t="s">
        <v>103</v>
      </c>
      <c r="J25" s="231"/>
    </row>
    <row r="26" spans="1:10" ht="24.75" customHeight="1">
      <c r="A26" s="260" t="s">
        <v>14</v>
      </c>
      <c r="B26" s="494" t="s">
        <v>433</v>
      </c>
      <c r="C26" s="494"/>
      <c r="D26" s="494"/>
      <c r="E26" s="494"/>
      <c r="F26" s="494"/>
      <c r="G26" s="261"/>
      <c r="H26" s="258">
        <v>150</v>
      </c>
      <c r="I26" s="262" t="s">
        <v>102</v>
      </c>
      <c r="J26" s="231"/>
    </row>
    <row r="27" spans="1:10" ht="24.75" customHeight="1">
      <c r="A27" s="260" t="s">
        <v>19</v>
      </c>
      <c r="B27" s="494" t="s">
        <v>434</v>
      </c>
      <c r="C27" s="494"/>
      <c r="D27" s="494"/>
      <c r="E27" s="494"/>
      <c r="F27" s="494"/>
      <c r="G27" s="261"/>
      <c r="H27" s="258">
        <v>5101</v>
      </c>
      <c r="I27" s="262" t="s">
        <v>101</v>
      </c>
      <c r="J27" s="231"/>
    </row>
    <row r="28" spans="1:10" ht="24.75" customHeight="1">
      <c r="A28" s="260" t="s">
        <v>416</v>
      </c>
      <c r="B28" s="494" t="s">
        <v>522</v>
      </c>
      <c r="C28" s="494"/>
      <c r="D28" s="494"/>
      <c r="E28" s="494"/>
      <c r="F28" s="494"/>
      <c r="G28" s="261"/>
      <c r="H28" s="258"/>
      <c r="I28" s="262" t="s">
        <v>9</v>
      </c>
      <c r="J28" s="231"/>
    </row>
    <row r="29" spans="1:10" ht="24.75" customHeight="1">
      <c r="A29" s="260" t="s">
        <v>16</v>
      </c>
      <c r="B29" s="494" t="s">
        <v>523</v>
      </c>
      <c r="C29" s="494"/>
      <c r="D29" s="494"/>
      <c r="E29" s="494"/>
      <c r="F29" s="494"/>
      <c r="G29" s="261"/>
      <c r="H29" s="258"/>
      <c r="I29" s="262" t="s">
        <v>8</v>
      </c>
      <c r="J29" s="231"/>
    </row>
    <row r="30" spans="1:10" ht="24.75" customHeight="1">
      <c r="A30" s="260" t="s">
        <v>15</v>
      </c>
      <c r="B30" s="494" t="s">
        <v>524</v>
      </c>
      <c r="C30" s="494"/>
      <c r="D30" s="494"/>
      <c r="E30" s="494"/>
      <c r="F30" s="494"/>
      <c r="G30" s="261"/>
      <c r="H30" s="258" t="s">
        <v>529</v>
      </c>
      <c r="I30" s="262" t="s">
        <v>10</v>
      </c>
      <c r="J30" s="231"/>
    </row>
    <row r="31" spans="1:10" ht="24.75" customHeight="1">
      <c r="A31" s="260" t="s">
        <v>297</v>
      </c>
      <c r="B31" s="494" t="s">
        <v>404</v>
      </c>
      <c r="C31" s="494"/>
      <c r="D31" s="494"/>
      <c r="E31" s="494"/>
      <c r="F31" s="494"/>
      <c r="G31" s="513" t="s">
        <v>132</v>
      </c>
      <c r="H31" s="514"/>
      <c r="I31" s="262"/>
      <c r="J31" s="231"/>
    </row>
    <row r="32" spans="1:10" ht="24.75" customHeight="1">
      <c r="A32" s="260" t="s">
        <v>20</v>
      </c>
      <c r="B32" s="518" t="s">
        <v>433</v>
      </c>
      <c r="C32" s="518"/>
      <c r="D32" s="518"/>
      <c r="E32" s="518"/>
      <c r="F32" s="518"/>
      <c r="G32" s="513" t="s">
        <v>133</v>
      </c>
      <c r="H32" s="514"/>
      <c r="I32" s="262"/>
      <c r="J32" s="231"/>
    </row>
    <row r="33" spans="1:10" ht="24.75" customHeight="1">
      <c r="A33" s="260" t="s">
        <v>86</v>
      </c>
      <c r="B33" s="347" t="s">
        <v>525</v>
      </c>
      <c r="C33" s="348"/>
      <c r="D33" s="348"/>
      <c r="E33" s="348"/>
      <c r="F33" s="348"/>
      <c r="G33" s="261"/>
      <c r="H33" s="263"/>
      <c r="I33" s="262"/>
      <c r="J33" s="231"/>
    </row>
    <row r="34" spans="1:10" ht="24.75" customHeight="1">
      <c r="A34" s="260" t="s">
        <v>329</v>
      </c>
      <c r="B34" s="519" t="s">
        <v>526</v>
      </c>
      <c r="C34" s="519"/>
      <c r="D34" s="519"/>
      <c r="E34" s="519"/>
      <c r="F34" s="519"/>
      <c r="G34" s="261"/>
      <c r="H34" s="263"/>
      <c r="I34" s="262"/>
      <c r="J34" s="231"/>
    </row>
    <row r="35" spans="1:10" ht="24.75" customHeight="1">
      <c r="A35" s="260" t="s">
        <v>11</v>
      </c>
      <c r="B35" s="494" t="s">
        <v>527</v>
      </c>
      <c r="C35" s="494"/>
      <c r="D35" s="494"/>
      <c r="E35" s="494"/>
      <c r="F35" s="494"/>
      <c r="G35" s="261"/>
      <c r="H35" s="263"/>
      <c r="I35" s="262"/>
      <c r="J35" s="231"/>
    </row>
    <row r="36" spans="1:10" ht="24.75" customHeight="1">
      <c r="A36" s="260" t="s">
        <v>12</v>
      </c>
      <c r="B36" s="517" t="s">
        <v>528</v>
      </c>
      <c r="C36" s="517"/>
      <c r="D36" s="517"/>
      <c r="E36" s="517"/>
      <c r="F36" s="517"/>
      <c r="G36" s="261"/>
      <c r="H36" s="263"/>
      <c r="I36" s="262"/>
      <c r="J36" s="231"/>
    </row>
    <row r="37" spans="1:10" ht="24.75" customHeight="1">
      <c r="A37" s="479"/>
      <c r="B37" s="480"/>
      <c r="C37" s="480"/>
      <c r="D37" s="480"/>
      <c r="E37" s="480"/>
      <c r="F37" s="480"/>
      <c r="G37" s="277"/>
      <c r="H37" s="277"/>
      <c r="J37" s="477"/>
    </row>
    <row r="38" spans="1:10" ht="75" customHeight="1">
      <c r="A38" s="516" t="s">
        <v>531</v>
      </c>
      <c r="B38" s="515"/>
      <c r="C38" s="515"/>
      <c r="D38" s="515"/>
      <c r="E38" s="515"/>
      <c r="F38" s="515"/>
      <c r="G38" s="515"/>
      <c r="H38" s="515"/>
      <c r="I38" s="515"/>
      <c r="J38" s="515"/>
    </row>
    <row r="39" spans="1:10" ht="30" customHeight="1">
      <c r="A39" s="515" t="s">
        <v>140</v>
      </c>
      <c r="B39" s="515"/>
      <c r="C39" s="515"/>
      <c r="D39" s="515"/>
      <c r="E39" s="515"/>
      <c r="F39" s="515"/>
      <c r="G39" s="515"/>
      <c r="H39" s="515"/>
      <c r="I39" s="515"/>
      <c r="J39" s="515"/>
    </row>
    <row r="40" spans="1:10" ht="23.25" customHeight="1">
      <c r="B40" s="264"/>
      <c r="C40" s="254"/>
      <c r="D40" s="264"/>
      <c r="E40" s="264"/>
      <c r="F40" s="264"/>
      <c r="G40" s="264"/>
      <c r="H40" s="264"/>
      <c r="I40" s="265" t="s">
        <v>365</v>
      </c>
      <c r="J40" s="264" t="s">
        <v>338</v>
      </c>
    </row>
    <row r="41" spans="1:10" ht="41.25" customHeight="1">
      <c r="A41" s="504" t="s">
        <v>166</v>
      </c>
      <c r="B41" s="502" t="s">
        <v>17</v>
      </c>
      <c r="C41" s="500" t="s">
        <v>438</v>
      </c>
      <c r="D41" s="500" t="s">
        <v>439</v>
      </c>
      <c r="E41" s="498" t="s">
        <v>440</v>
      </c>
      <c r="F41" s="502" t="s">
        <v>441</v>
      </c>
      <c r="G41" s="487" t="s">
        <v>167</v>
      </c>
      <c r="H41" s="513"/>
      <c r="I41" s="513"/>
      <c r="J41" s="514"/>
    </row>
    <row r="42" spans="1:10" ht="77.25" customHeight="1">
      <c r="A42" s="504"/>
      <c r="B42" s="502"/>
      <c r="C42" s="501"/>
      <c r="D42" s="501"/>
      <c r="E42" s="499"/>
      <c r="F42" s="502"/>
      <c r="G42" s="230" t="s">
        <v>422</v>
      </c>
      <c r="H42" s="230" t="s">
        <v>431</v>
      </c>
      <c r="I42" s="502" t="s">
        <v>442</v>
      </c>
      <c r="J42" s="503"/>
    </row>
    <row r="43" spans="1:10" ht="28.5" customHeight="1">
      <c r="A43" s="381">
        <v>1</v>
      </c>
      <c r="B43" s="382">
        <v>2</v>
      </c>
      <c r="C43" s="382">
        <v>3</v>
      </c>
      <c r="D43" s="382">
        <v>4</v>
      </c>
      <c r="E43" s="382">
        <v>5</v>
      </c>
      <c r="F43" s="382">
        <v>6</v>
      </c>
      <c r="G43" s="382">
        <v>7</v>
      </c>
      <c r="H43" s="382">
        <v>8</v>
      </c>
      <c r="I43" s="511">
        <v>9</v>
      </c>
      <c r="J43" s="512"/>
    </row>
    <row r="44" spans="1:10" ht="24.95" customHeight="1">
      <c r="A44" s="509" t="s">
        <v>79</v>
      </c>
      <c r="B44" s="509"/>
      <c r="C44" s="509"/>
      <c r="D44" s="509"/>
      <c r="E44" s="509"/>
      <c r="F44" s="509"/>
      <c r="G44" s="509"/>
      <c r="H44" s="509"/>
      <c r="I44" s="509"/>
      <c r="J44" s="509"/>
    </row>
    <row r="45" spans="1:10" ht="45" customHeight="1">
      <c r="A45" s="266" t="s">
        <v>141</v>
      </c>
      <c r="B45" s="303">
        <v>1000</v>
      </c>
      <c r="C45" s="187">
        <f>'I. Фін результат'!C8</f>
        <v>10891</v>
      </c>
      <c r="D45" s="187">
        <f>'I. Фін результат'!D8</f>
        <v>21199</v>
      </c>
      <c r="E45" s="462">
        <f>'I. Фін результат'!E8</f>
        <v>14913</v>
      </c>
      <c r="F45" s="462">
        <f>'I. Фін результат'!F8</f>
        <v>21200</v>
      </c>
      <c r="G45" s="462">
        <f>F45*105.3%</f>
        <v>22323.599999999999</v>
      </c>
      <c r="H45" s="187">
        <f>G45*105%</f>
        <v>23439.78</v>
      </c>
      <c r="I45" s="484">
        <f>H45*105%</f>
        <v>24611.769</v>
      </c>
      <c r="J45" s="485"/>
    </row>
    <row r="46" spans="1:10" ht="47.25" customHeight="1">
      <c r="A46" s="266" t="s">
        <v>122</v>
      </c>
      <c r="B46" s="303">
        <v>1010</v>
      </c>
      <c r="C46" s="187">
        <f>'I. Фін результат'!C9</f>
        <v>-9648</v>
      </c>
      <c r="D46" s="187">
        <f>'I. Фін результат'!D9</f>
        <v>-19291</v>
      </c>
      <c r="E46" s="462">
        <f>'I. Фін результат'!E9</f>
        <v>-13389</v>
      </c>
      <c r="F46" s="462">
        <f>'I. Фін результат'!F9</f>
        <v>-19077</v>
      </c>
      <c r="G46" s="462">
        <f t="shared" ref="G46:G51" si="0">F46*105.3%</f>
        <v>-20088.080999999998</v>
      </c>
      <c r="H46" s="187">
        <f t="shared" ref="H46:I51" si="1">G46*105%</f>
        <v>-21092.485049999999</v>
      </c>
      <c r="I46" s="484">
        <f t="shared" si="1"/>
        <v>-22147.109302500001</v>
      </c>
      <c r="J46" s="485"/>
    </row>
    <row r="47" spans="1:10" ht="28.5" customHeight="1">
      <c r="A47" s="268" t="s">
        <v>179</v>
      </c>
      <c r="B47" s="303">
        <v>1020</v>
      </c>
      <c r="C47" s="186">
        <f>SUM(C45:C46)</f>
        <v>1243</v>
      </c>
      <c r="D47" s="186">
        <f t="shared" ref="D47:F47" si="2">SUM(D45:D46)</f>
        <v>1908</v>
      </c>
      <c r="E47" s="232">
        <f t="shared" si="2"/>
        <v>1524</v>
      </c>
      <c r="F47" s="232">
        <f t="shared" si="2"/>
        <v>2123</v>
      </c>
      <c r="G47" s="462">
        <f>F47*105.3%</f>
        <v>2235.5189999999998</v>
      </c>
      <c r="H47" s="187">
        <f t="shared" si="1"/>
        <v>2347.29495</v>
      </c>
      <c r="I47" s="484">
        <f t="shared" si="1"/>
        <v>2464.6596975000002</v>
      </c>
      <c r="J47" s="485"/>
    </row>
    <row r="48" spans="1:10" ht="27.75" customHeight="1">
      <c r="A48" s="266" t="s">
        <v>107</v>
      </c>
      <c r="B48" s="303">
        <v>1030</v>
      </c>
      <c r="C48" s="187">
        <f>'I. Фін результат'!C19</f>
        <v>-831</v>
      </c>
      <c r="D48" s="187">
        <f>'I. Фін результат'!D19</f>
        <v>-1120</v>
      </c>
      <c r="E48" s="187">
        <f>'I. Фін результат'!E19</f>
        <v>-1089</v>
      </c>
      <c r="F48" s="187">
        <f>'I. Фін результат'!F19</f>
        <v>-1318</v>
      </c>
      <c r="G48" s="187">
        <f>F48*105.3%</f>
        <v>-1387.8539999999998</v>
      </c>
      <c r="H48" s="187">
        <f t="shared" si="1"/>
        <v>-1457.2466999999999</v>
      </c>
      <c r="I48" s="484">
        <f t="shared" si="1"/>
        <v>-1530.1090349999999</v>
      </c>
      <c r="J48" s="485"/>
    </row>
    <row r="49" spans="1:10" ht="27.75" customHeight="1">
      <c r="A49" s="266" t="s">
        <v>106</v>
      </c>
      <c r="B49" s="303">
        <v>1060</v>
      </c>
      <c r="C49" s="187">
        <f>'I. Фін результат'!C40</f>
        <v>-316</v>
      </c>
      <c r="D49" s="187">
        <f>'I. Фін результат'!D40</f>
        <v>-607</v>
      </c>
      <c r="E49" s="187">
        <f>'I. Фін результат'!E40</f>
        <v>-441</v>
      </c>
      <c r="F49" s="187">
        <f>'I. Фін результат'!F40</f>
        <v>-621</v>
      </c>
      <c r="G49" s="187">
        <f t="shared" si="0"/>
        <v>-653.91300000000001</v>
      </c>
      <c r="H49" s="187">
        <f t="shared" si="1"/>
        <v>-686.60865000000001</v>
      </c>
      <c r="I49" s="484">
        <f t="shared" si="1"/>
        <v>-720.93908250000004</v>
      </c>
      <c r="J49" s="485"/>
    </row>
    <row r="50" spans="1:10" ht="27.75" customHeight="1">
      <c r="A50" s="266" t="s">
        <v>203</v>
      </c>
      <c r="B50" s="303">
        <v>1070</v>
      </c>
      <c r="C50" s="187">
        <f>'I. Фін результат'!C48</f>
        <v>15</v>
      </c>
      <c r="D50" s="187">
        <f>'I. Фін результат'!D48</f>
        <v>9</v>
      </c>
      <c r="E50" s="187">
        <f>'I. Фін результат'!E48</f>
        <v>7</v>
      </c>
      <c r="F50" s="187">
        <f>'I. Фін результат'!F48</f>
        <v>4</v>
      </c>
      <c r="G50" s="187">
        <f t="shared" si="0"/>
        <v>4.2119999999999997</v>
      </c>
      <c r="H50" s="187">
        <f t="shared" si="1"/>
        <v>4.4226000000000001</v>
      </c>
      <c r="I50" s="484">
        <f t="shared" si="1"/>
        <v>4.6437300000000006</v>
      </c>
      <c r="J50" s="485"/>
    </row>
    <row r="51" spans="1:10" ht="27.75" customHeight="1">
      <c r="A51" s="266" t="s">
        <v>26</v>
      </c>
      <c r="B51" s="303">
        <v>1080</v>
      </c>
      <c r="C51" s="187">
        <f>'I. Фін результат'!C52</f>
        <v>-84</v>
      </c>
      <c r="D51" s="187">
        <f>'I. Фін результат'!D52</f>
        <v>-7</v>
      </c>
      <c r="E51" s="187">
        <f>'I. Фін результат'!E52</f>
        <v>-1</v>
      </c>
      <c r="F51" s="187">
        <f>'I. Фін результат'!F52</f>
        <v>-4</v>
      </c>
      <c r="G51" s="187">
        <f t="shared" si="0"/>
        <v>-4.2119999999999997</v>
      </c>
      <c r="H51" s="187">
        <f t="shared" si="1"/>
        <v>-4.4226000000000001</v>
      </c>
      <c r="I51" s="484">
        <f t="shared" si="1"/>
        <v>-4.6437300000000006</v>
      </c>
      <c r="J51" s="485"/>
    </row>
    <row r="52" spans="1:10" ht="28.5" customHeight="1">
      <c r="A52" s="268" t="s">
        <v>4</v>
      </c>
      <c r="B52" s="303">
        <v>1100</v>
      </c>
      <c r="C52" s="186">
        <f>SUM(C47:C51)</f>
        <v>27</v>
      </c>
      <c r="D52" s="186">
        <f t="shared" ref="D52:J52" si="3">SUM(D47:D51)</f>
        <v>183</v>
      </c>
      <c r="E52" s="186">
        <f t="shared" si="3"/>
        <v>0</v>
      </c>
      <c r="F52" s="186">
        <f>SUM(F47:F51)</f>
        <v>184</v>
      </c>
      <c r="G52" s="232">
        <f t="shared" ref="G52:I52" si="4">SUM(G47:G51)</f>
        <v>193.75199999999995</v>
      </c>
      <c r="H52" s="232">
        <f t="shared" si="4"/>
        <v>203.43960000000004</v>
      </c>
      <c r="I52" s="232">
        <f t="shared" si="4"/>
        <v>213.61158000000023</v>
      </c>
      <c r="J52" s="186">
        <f t="shared" si="3"/>
        <v>0</v>
      </c>
    </row>
    <row r="53" spans="1:10" ht="28.5" customHeight="1">
      <c r="A53" s="268" t="s">
        <v>108</v>
      </c>
      <c r="B53" s="303">
        <v>1310</v>
      </c>
      <c r="C53" s="186">
        <f>'I. Фін результат'!C88</f>
        <v>174</v>
      </c>
      <c r="D53" s="186">
        <f>'I. Фін результат'!D88</f>
        <v>346</v>
      </c>
      <c r="E53" s="186">
        <f>'I. Фін результат'!E88</f>
        <v>143</v>
      </c>
      <c r="F53" s="186">
        <f>'I. Фін результат'!F88</f>
        <v>304</v>
      </c>
      <c r="G53" s="232">
        <f>'I. Фін результат'!G88</f>
        <v>54</v>
      </c>
      <c r="H53" s="232">
        <f>'I. Фін результат'!H88</f>
        <v>50</v>
      </c>
      <c r="I53" s="232">
        <f>'I. Фін результат'!I88</f>
        <v>39</v>
      </c>
      <c r="J53" s="186"/>
    </row>
    <row r="54" spans="1:10" ht="28.5" customHeight="1">
      <c r="A54" s="268" t="s">
        <v>154</v>
      </c>
      <c r="B54" s="303">
        <f>' V. Коефіцієнти'!B9</f>
        <v>5010</v>
      </c>
      <c r="C54" s="446">
        <f>(C53/C45)*100</f>
        <v>1.5976494353135615</v>
      </c>
      <c r="D54" s="446">
        <f t="shared" ref="D54:J54" si="5">(D53/D45)*100</f>
        <v>1.632152460021699</v>
      </c>
      <c r="E54" s="446">
        <f t="shared" si="5"/>
        <v>0.95889492389190645</v>
      </c>
      <c r="F54" s="446">
        <f t="shared" si="5"/>
        <v>1.4339622641509433</v>
      </c>
      <c r="G54" s="467">
        <f>(G53/G45)*100</f>
        <v>0.24189646831156267</v>
      </c>
      <c r="H54" s="467">
        <f t="shared" ref="H54:I54" si="6">(H53/H45)*100</f>
        <v>0.21331258228532865</v>
      </c>
      <c r="I54" s="467">
        <f t="shared" si="6"/>
        <v>0.15846077541195841</v>
      </c>
      <c r="J54" s="186" t="e">
        <f t="shared" si="5"/>
        <v>#DIV/0!</v>
      </c>
    </row>
    <row r="55" spans="1:10" ht="27.75" customHeight="1">
      <c r="A55" s="266" t="s">
        <v>204</v>
      </c>
      <c r="B55" s="303">
        <v>1110</v>
      </c>
      <c r="C55" s="187">
        <f>'I. Фін результат'!C60</f>
        <v>0</v>
      </c>
      <c r="D55" s="187">
        <f>'I. Фін результат'!D60</f>
        <v>0</v>
      </c>
      <c r="E55" s="187">
        <f>'I. Фін результат'!E60</f>
        <v>0</v>
      </c>
      <c r="F55" s="187">
        <f>'I. Фін результат'!F60</f>
        <v>0</v>
      </c>
      <c r="G55" s="187">
        <f t="shared" ref="G55:G60" si="7">F55*105.3%</f>
        <v>0</v>
      </c>
      <c r="H55" s="187">
        <f t="shared" ref="H55:I55" si="8">G55*105%</f>
        <v>0</v>
      </c>
      <c r="I55" s="484">
        <f t="shared" si="8"/>
        <v>0</v>
      </c>
      <c r="J55" s="485"/>
    </row>
    <row r="56" spans="1:10" ht="27.75" customHeight="1">
      <c r="A56" s="266" t="s">
        <v>205</v>
      </c>
      <c r="B56" s="303">
        <v>1120</v>
      </c>
      <c r="C56" s="187">
        <f>'I. Фін результат'!C61</f>
        <v>0</v>
      </c>
      <c r="D56" s="278">
        <f>'I. Фін результат'!D61</f>
        <v>0</v>
      </c>
      <c r="E56" s="278">
        <f>'I. Фін результат'!E61</f>
        <v>0</v>
      </c>
      <c r="F56" s="278">
        <f>'I. Фін результат'!F61</f>
        <v>0</v>
      </c>
      <c r="G56" s="187">
        <f t="shared" si="7"/>
        <v>0</v>
      </c>
      <c r="H56" s="187">
        <f t="shared" ref="H56:I56" si="9">G56*105%</f>
        <v>0</v>
      </c>
      <c r="I56" s="484">
        <f t="shared" si="9"/>
        <v>0</v>
      </c>
      <c r="J56" s="485"/>
    </row>
    <row r="57" spans="1:10" ht="27.75" customHeight="1">
      <c r="A57" s="266" t="s">
        <v>206</v>
      </c>
      <c r="B57" s="303">
        <v>1130</v>
      </c>
      <c r="C57" s="187">
        <f>'I. Фін результат'!C62</f>
        <v>8</v>
      </c>
      <c r="D57" s="187">
        <f>'I. Фін результат'!D62</f>
        <v>0</v>
      </c>
      <c r="E57" s="187">
        <f>'I. Фін результат'!E62</f>
        <v>0</v>
      </c>
      <c r="F57" s="187">
        <f>'I. Фін результат'!F62</f>
        <v>0</v>
      </c>
      <c r="G57" s="187">
        <f t="shared" si="7"/>
        <v>0</v>
      </c>
      <c r="H57" s="187">
        <f t="shared" ref="H57:I57" si="10">G57*105%</f>
        <v>0</v>
      </c>
      <c r="I57" s="484">
        <f t="shared" si="10"/>
        <v>0</v>
      </c>
      <c r="J57" s="485"/>
    </row>
    <row r="58" spans="1:10" ht="27.75" customHeight="1">
      <c r="A58" s="266" t="s">
        <v>207</v>
      </c>
      <c r="B58" s="303">
        <v>1140</v>
      </c>
      <c r="C58" s="187">
        <f>'I. Фін результат'!C63</f>
        <v>0</v>
      </c>
      <c r="D58" s="187">
        <f>'I. Фін результат'!D63</f>
        <v>0</v>
      </c>
      <c r="E58" s="187">
        <f>'I. Фін результат'!E63</f>
        <v>0</v>
      </c>
      <c r="F58" s="187">
        <f>'I. Фін результат'!F63</f>
        <v>0</v>
      </c>
      <c r="G58" s="187">
        <f t="shared" si="7"/>
        <v>0</v>
      </c>
      <c r="H58" s="187">
        <f t="shared" ref="H58:I58" si="11">G58*105%</f>
        <v>0</v>
      </c>
      <c r="I58" s="484">
        <f t="shared" si="11"/>
        <v>0</v>
      </c>
      <c r="J58" s="485"/>
    </row>
    <row r="59" spans="1:10" ht="27.75" customHeight="1">
      <c r="A59" s="266" t="s">
        <v>209</v>
      </c>
      <c r="B59" s="303">
        <v>1150</v>
      </c>
      <c r="C59" s="187">
        <f>'I. Фін результат'!C64</f>
        <v>0</v>
      </c>
      <c r="D59" s="187">
        <f>'I. Фін результат'!D64</f>
        <v>0</v>
      </c>
      <c r="E59" s="187">
        <f>'I. Фін результат'!E64</f>
        <v>0</v>
      </c>
      <c r="F59" s="187">
        <f>'I. Фін результат'!F64</f>
        <v>0</v>
      </c>
      <c r="G59" s="187">
        <f t="shared" si="7"/>
        <v>0</v>
      </c>
      <c r="H59" s="187">
        <f t="shared" ref="H59:I59" si="12">G59*105%</f>
        <v>0</v>
      </c>
      <c r="I59" s="484">
        <f t="shared" si="12"/>
        <v>0</v>
      </c>
      <c r="J59" s="485"/>
    </row>
    <row r="60" spans="1:10" ht="27.75" customHeight="1">
      <c r="A60" s="266" t="s">
        <v>210</v>
      </c>
      <c r="B60" s="303">
        <v>1160</v>
      </c>
      <c r="C60" s="187">
        <f>'I. Фін результат'!C67</f>
        <v>0</v>
      </c>
      <c r="D60" s="187">
        <f>'I. Фін результат'!D67</f>
        <v>0</v>
      </c>
      <c r="E60" s="187">
        <f>'I. Фін результат'!E67</f>
        <v>0</v>
      </c>
      <c r="F60" s="187">
        <f>'I. Фін результат'!F67</f>
        <v>0</v>
      </c>
      <c r="G60" s="187">
        <f t="shared" si="7"/>
        <v>0</v>
      </c>
      <c r="H60" s="187">
        <f t="shared" ref="H60:I62" si="13">G60*105%</f>
        <v>0</v>
      </c>
      <c r="I60" s="484">
        <f t="shared" si="13"/>
        <v>0</v>
      </c>
      <c r="J60" s="485"/>
    </row>
    <row r="61" spans="1:10" ht="28.5" customHeight="1">
      <c r="A61" s="268" t="s">
        <v>78</v>
      </c>
      <c r="B61" s="303">
        <v>1170</v>
      </c>
      <c r="C61" s="186">
        <f>SUM(C52, C55:C60)</f>
        <v>35</v>
      </c>
      <c r="D61" s="186">
        <f t="shared" ref="D61:J61" si="14">SUM(D52, D55:D60)</f>
        <v>183</v>
      </c>
      <c r="E61" s="186">
        <f t="shared" si="14"/>
        <v>0</v>
      </c>
      <c r="F61" s="186">
        <f t="shared" si="14"/>
        <v>184</v>
      </c>
      <c r="G61" s="186">
        <f>SUM(G52, G55:G60)</f>
        <v>193.75199999999995</v>
      </c>
      <c r="H61" s="186">
        <f t="shared" si="14"/>
        <v>203.43960000000004</v>
      </c>
      <c r="I61" s="186">
        <f t="shared" si="14"/>
        <v>213.61158000000023</v>
      </c>
      <c r="J61" s="186">
        <f t="shared" si="14"/>
        <v>0</v>
      </c>
    </row>
    <row r="62" spans="1:10" ht="27.75" customHeight="1">
      <c r="A62" s="266" t="s">
        <v>211</v>
      </c>
      <c r="B62" s="303">
        <v>1180</v>
      </c>
      <c r="C62" s="187">
        <f>'I. Фін результат'!C71</f>
        <v>-6</v>
      </c>
      <c r="D62" s="187">
        <f>'I. Фін результат'!D71</f>
        <v>-33</v>
      </c>
      <c r="E62" s="187">
        <f>'I. Фін результат'!E71</f>
        <v>0</v>
      </c>
      <c r="F62" s="187">
        <f>'I. Фін результат'!F71</f>
        <v>-33</v>
      </c>
      <c r="G62" s="187">
        <f>F62*105.3%</f>
        <v>-34.748999999999995</v>
      </c>
      <c r="H62" s="187">
        <f>G62*105%</f>
        <v>-36.486449999999998</v>
      </c>
      <c r="I62" s="484">
        <f t="shared" si="13"/>
        <v>-38.310772499999999</v>
      </c>
      <c r="J62" s="485"/>
    </row>
    <row r="63" spans="1:10" ht="27.75" customHeight="1">
      <c r="A63" s="266" t="s">
        <v>212</v>
      </c>
      <c r="B63" s="303">
        <v>1181</v>
      </c>
      <c r="C63" s="187">
        <f>'I. Фін результат'!C72</f>
        <v>0</v>
      </c>
      <c r="D63" s="187">
        <f>'I. Фін результат'!D72</f>
        <v>0</v>
      </c>
      <c r="E63" s="187">
        <f>'I. Фін результат'!E72</f>
        <v>0</v>
      </c>
      <c r="F63" s="187">
        <f>'I. Фін результат'!F72</f>
        <v>0</v>
      </c>
      <c r="G63" s="187"/>
      <c r="H63" s="187"/>
      <c r="I63" s="187"/>
      <c r="J63" s="187"/>
    </row>
    <row r="64" spans="1:10" ht="42.75" customHeight="1">
      <c r="A64" s="379" t="s">
        <v>213</v>
      </c>
      <c r="B64" s="473">
        <v>1190</v>
      </c>
      <c r="C64" s="469">
        <f>'I. Фін результат'!C73</f>
        <v>0</v>
      </c>
      <c r="D64" s="469">
        <f>'I. Фін результат'!D73</f>
        <v>0</v>
      </c>
      <c r="E64" s="469">
        <f>'I. Фін результат'!E73</f>
        <v>0</v>
      </c>
      <c r="F64" s="469">
        <f>'I. Фін результат'!F73</f>
        <v>0</v>
      </c>
      <c r="G64" s="469"/>
      <c r="H64" s="469"/>
      <c r="I64" s="469"/>
      <c r="J64" s="469"/>
    </row>
    <row r="65" spans="1:10" ht="27.75" customHeight="1">
      <c r="A65" s="379" t="s">
        <v>214</v>
      </c>
      <c r="B65" s="473">
        <v>1191</v>
      </c>
      <c r="C65" s="474">
        <f>'I. Фін результат'!C74</f>
        <v>0</v>
      </c>
      <c r="D65" s="474">
        <f>'I. Фін результат'!D74</f>
        <v>0</v>
      </c>
      <c r="E65" s="474">
        <f>'I. Фін результат'!E74</f>
        <v>0</v>
      </c>
      <c r="F65" s="474">
        <f>'I. Фін результат'!F74</f>
        <v>0</v>
      </c>
      <c r="G65" s="469"/>
      <c r="H65" s="469"/>
      <c r="I65" s="469"/>
      <c r="J65" s="469"/>
    </row>
    <row r="66" spans="1:10" ht="28.5" customHeight="1">
      <c r="A66" s="377" t="s">
        <v>294</v>
      </c>
      <c r="B66" s="473">
        <v>1200</v>
      </c>
      <c r="C66" s="475">
        <f>SUM(C61:C65)</f>
        <v>29</v>
      </c>
      <c r="D66" s="475">
        <f t="shared" ref="D66:J66" si="15">SUM(D61:D65)</f>
        <v>150</v>
      </c>
      <c r="E66" s="475">
        <f t="shared" si="15"/>
        <v>0</v>
      </c>
      <c r="F66" s="475">
        <f>SUM(F61:F65)</f>
        <v>151</v>
      </c>
      <c r="G66" s="232">
        <f t="shared" si="15"/>
        <v>159.00299999999996</v>
      </c>
      <c r="H66" s="232">
        <f t="shared" si="15"/>
        <v>166.95315000000005</v>
      </c>
      <c r="I66" s="232">
        <f t="shared" si="15"/>
        <v>175.30080750000025</v>
      </c>
      <c r="J66" s="232">
        <f t="shared" si="15"/>
        <v>0</v>
      </c>
    </row>
    <row r="67" spans="1:10" ht="27.75" customHeight="1">
      <c r="A67" s="379" t="s">
        <v>298</v>
      </c>
      <c r="B67" s="473">
        <v>1201</v>
      </c>
      <c r="C67" s="474">
        <f>'I. Фін результат'!C76</f>
        <v>29</v>
      </c>
      <c r="D67" s="474">
        <f>'I. Фін результат'!D76</f>
        <v>150</v>
      </c>
      <c r="E67" s="474">
        <f>'I. Фін результат'!E76</f>
        <v>0</v>
      </c>
      <c r="F67" s="474">
        <f>'I. Фін результат'!F76</f>
        <v>151</v>
      </c>
      <c r="G67" s="469">
        <v>159.00299999999996</v>
      </c>
      <c r="H67" s="469">
        <v>166.95315000000005</v>
      </c>
      <c r="I67" s="469">
        <v>175.30080750000025</v>
      </c>
      <c r="J67" s="469"/>
    </row>
    <row r="68" spans="1:10" ht="27.75" customHeight="1">
      <c r="A68" s="379" t="s">
        <v>299</v>
      </c>
      <c r="B68" s="473">
        <v>1202</v>
      </c>
      <c r="C68" s="474">
        <f>'I. Фін результат'!C77</f>
        <v>0</v>
      </c>
      <c r="D68" s="474">
        <f>'I. Фін результат'!D77</f>
        <v>0</v>
      </c>
      <c r="E68" s="474">
        <f>'I. Фін результат'!E77</f>
        <v>0</v>
      </c>
      <c r="F68" s="474">
        <f>'I. Фін результат'!F77</f>
        <v>0</v>
      </c>
      <c r="G68" s="469"/>
      <c r="H68" s="469"/>
      <c r="I68" s="469"/>
      <c r="J68" s="469"/>
    </row>
    <row r="69" spans="1:10" ht="24.95" customHeight="1">
      <c r="A69" s="490" t="s">
        <v>112</v>
      </c>
      <c r="B69" s="490"/>
      <c r="C69" s="490"/>
      <c r="D69" s="490"/>
      <c r="E69" s="490"/>
      <c r="F69" s="490"/>
      <c r="G69" s="490"/>
      <c r="H69" s="490"/>
      <c r="I69" s="490"/>
      <c r="J69" s="490"/>
    </row>
    <row r="70" spans="1:10" ht="52.5" customHeight="1">
      <c r="A70" s="476" t="s">
        <v>366</v>
      </c>
      <c r="B70" s="378">
        <v>2110</v>
      </c>
      <c r="C70" s="469">
        <f>'ІІ. Розр. з бюджетом'!C19</f>
        <v>107</v>
      </c>
      <c r="D70" s="469">
        <f>'ІІ. Розр. з бюджетом'!D19</f>
        <v>204</v>
      </c>
      <c r="E70" s="469">
        <f>'ІІ. Розр. з бюджетом'!E19</f>
        <v>135</v>
      </c>
      <c r="F70" s="469">
        <f>'ІІ. Розр. з бюджетом'!F19</f>
        <v>185</v>
      </c>
      <c r="G70" s="469">
        <f t="shared" ref="G70:G72" si="16">F70*105.3%</f>
        <v>194.80499999999998</v>
      </c>
      <c r="H70" s="469">
        <f t="shared" ref="H70:I72" si="17">G70*105%</f>
        <v>204.54524999999998</v>
      </c>
      <c r="I70" s="487">
        <f t="shared" si="17"/>
        <v>214.77251249999998</v>
      </c>
      <c r="J70" s="488"/>
    </row>
    <row r="71" spans="1:10" ht="43.5" customHeight="1">
      <c r="A71" s="270" t="s">
        <v>367</v>
      </c>
      <c r="B71" s="305">
        <v>2120</v>
      </c>
      <c r="C71" s="187">
        <f>'ІІ. Розр. з бюджетом'!C27</f>
        <v>659</v>
      </c>
      <c r="D71" s="187">
        <f>'ІІ. Розр. з бюджетом'!D27</f>
        <v>1350</v>
      </c>
      <c r="E71" s="187">
        <f>'ІІ. Розр. з бюджетом'!E27</f>
        <v>971</v>
      </c>
      <c r="F71" s="187">
        <f>'ІІ. Розр. з бюджетом'!F27</f>
        <v>1319</v>
      </c>
      <c r="G71" s="187">
        <f t="shared" si="16"/>
        <v>1388.9069999999999</v>
      </c>
      <c r="H71" s="187">
        <f t="shared" si="17"/>
        <v>1458.3523499999999</v>
      </c>
      <c r="I71" s="484">
        <f t="shared" si="17"/>
        <v>1531.2699674999999</v>
      </c>
      <c r="J71" s="485"/>
    </row>
    <row r="72" spans="1:10" ht="33" customHeight="1">
      <c r="A72" s="269" t="s">
        <v>368</v>
      </c>
      <c r="B72" s="305">
        <v>2130</v>
      </c>
      <c r="C72" s="187">
        <f>'ІІ. Розр. з бюджетом'!C36</f>
        <v>863</v>
      </c>
      <c r="D72" s="187">
        <f>'ІІ. Розр. з бюджетом'!D36</f>
        <v>1602</v>
      </c>
      <c r="E72" s="187">
        <f>'ІІ. Розр. з бюджетом'!E36</f>
        <v>1323</v>
      </c>
      <c r="F72" s="187">
        <f>'ІІ. Розр. з бюджетом'!F36</f>
        <v>1569</v>
      </c>
      <c r="G72" s="187">
        <f t="shared" si="16"/>
        <v>1652.1569999999999</v>
      </c>
      <c r="H72" s="187">
        <f t="shared" si="17"/>
        <v>1734.76485</v>
      </c>
      <c r="I72" s="484">
        <f t="shared" si="17"/>
        <v>1821.5030925000001</v>
      </c>
      <c r="J72" s="485"/>
    </row>
    <row r="73" spans="1:10" ht="30.75" customHeight="1">
      <c r="A73" s="271" t="s">
        <v>362</v>
      </c>
      <c r="B73" s="305">
        <v>2200</v>
      </c>
      <c r="C73" s="186">
        <f>'ІІ. Розр. з бюджетом'!C43</f>
        <v>1629</v>
      </c>
      <c r="D73" s="186">
        <f>'ІІ. Розр. з бюджетом'!D43</f>
        <v>3156</v>
      </c>
      <c r="E73" s="186">
        <f>'ІІ. Розр. з бюджетом'!E43</f>
        <v>2429</v>
      </c>
      <c r="F73" s="186">
        <f>'ІІ. Розр. з бюджетом'!F43</f>
        <v>3073</v>
      </c>
      <c r="G73" s="186">
        <f>SUM(G70:G72)</f>
        <v>3235.8689999999997</v>
      </c>
      <c r="H73" s="186">
        <f t="shared" ref="H73:I73" si="18">SUM(H70:H72)</f>
        <v>3397.6624499999998</v>
      </c>
      <c r="I73" s="186">
        <f t="shared" si="18"/>
        <v>3567.5455725000002</v>
      </c>
      <c r="J73" s="187"/>
    </row>
    <row r="74" spans="1:10" ht="24.95" customHeight="1">
      <c r="A74" s="489" t="s">
        <v>111</v>
      </c>
      <c r="B74" s="525"/>
      <c r="C74" s="489"/>
      <c r="D74" s="489"/>
      <c r="E74" s="489"/>
      <c r="F74" s="489"/>
      <c r="G74" s="489"/>
      <c r="H74" s="489"/>
      <c r="I74" s="489"/>
      <c r="J74" s="489"/>
    </row>
    <row r="75" spans="1:10" ht="30.75" customHeight="1">
      <c r="A75" s="271" t="s">
        <v>215</v>
      </c>
      <c r="B75" s="305">
        <v>3405</v>
      </c>
      <c r="C75" s="186">
        <f>'ІІІ. Рух грош. коштів'!C66</f>
        <v>715</v>
      </c>
      <c r="D75" s="186">
        <f>'ІІІ. Рух грош. коштів'!D66</f>
        <v>16</v>
      </c>
      <c r="E75" s="232">
        <f>'ІІІ. Рух грош. коштів'!E66</f>
        <v>665</v>
      </c>
      <c r="F75" s="232">
        <f>'ІІІ. Рух грош. коштів'!F66</f>
        <v>946</v>
      </c>
      <c r="G75" s="462" t="s">
        <v>151</v>
      </c>
      <c r="H75" s="187" t="s">
        <v>151</v>
      </c>
      <c r="I75" s="187" t="s">
        <v>151</v>
      </c>
      <c r="J75" s="187" t="s">
        <v>151</v>
      </c>
    </row>
    <row r="76" spans="1:10" ht="27.75" customHeight="1">
      <c r="A76" s="266" t="s">
        <v>284</v>
      </c>
      <c r="B76" s="304">
        <v>3030</v>
      </c>
      <c r="C76" s="187">
        <f>'ІІІ. Рух грош. коштів'!C12</f>
        <v>0</v>
      </c>
      <c r="D76" s="187">
        <f>'ІІІ. Рух грош. коштів'!D12</f>
        <v>0</v>
      </c>
      <c r="E76" s="462">
        <f>'ІІІ. Рух грош. коштів'!E12</f>
        <v>0</v>
      </c>
      <c r="F76" s="462">
        <f>'ІІІ. Рух грош. коштів'!F12</f>
        <v>0</v>
      </c>
      <c r="G76" s="462"/>
      <c r="H76" s="187"/>
      <c r="I76" s="187"/>
      <c r="J76" s="187"/>
    </row>
    <row r="77" spans="1:10" ht="27.75" customHeight="1">
      <c r="A77" s="266" t="s">
        <v>216</v>
      </c>
      <c r="B77" s="304">
        <v>3195</v>
      </c>
      <c r="C77" s="187">
        <f>'ІІІ. Рух грош. коштів'!C34</f>
        <v>-22</v>
      </c>
      <c r="D77" s="187">
        <f>'ІІІ. Рух грош. коштів'!D34</f>
        <v>249</v>
      </c>
      <c r="E77" s="462">
        <f>'ІІІ. Рух грош. коштів'!E34</f>
        <v>284</v>
      </c>
      <c r="F77" s="462">
        <f>'ІІІ. Рух грош. коштів'!F34</f>
        <v>96</v>
      </c>
      <c r="G77" s="462" t="s">
        <v>151</v>
      </c>
      <c r="H77" s="187" t="s">
        <v>151</v>
      </c>
      <c r="I77" s="187" t="s">
        <v>151</v>
      </c>
      <c r="J77" s="187" t="s">
        <v>151</v>
      </c>
    </row>
    <row r="78" spans="1:10" ht="27.75" customHeight="1">
      <c r="A78" s="266" t="s">
        <v>115</v>
      </c>
      <c r="B78" s="304">
        <v>3295</v>
      </c>
      <c r="C78" s="187">
        <f>'ІІІ. Рух грош. коштів'!C52</f>
        <v>-25</v>
      </c>
      <c r="D78" s="187">
        <f>'ІІІ. Рух грош. коштів'!D52</f>
        <v>-114</v>
      </c>
      <c r="E78" s="462">
        <f>'ІІІ. Рух грош. коштів'!E52</f>
        <v>0</v>
      </c>
      <c r="F78" s="462">
        <f>'ІІІ. Рух грош. коштів'!F52</f>
        <v>-129</v>
      </c>
      <c r="G78" s="462" t="s">
        <v>151</v>
      </c>
      <c r="H78" s="187" t="s">
        <v>151</v>
      </c>
      <c r="I78" s="187" t="s">
        <v>151</v>
      </c>
      <c r="J78" s="187" t="s">
        <v>151</v>
      </c>
    </row>
    <row r="79" spans="1:10" ht="27.75" customHeight="1">
      <c r="A79" s="266" t="s">
        <v>217</v>
      </c>
      <c r="B79" s="304">
        <v>3395</v>
      </c>
      <c r="C79" s="187">
        <f>'ІІІ. Рух грош. коштів'!C64</f>
        <v>-3</v>
      </c>
      <c r="D79" s="187">
        <f>'ІІІ. Рух грош. коштів'!D64</f>
        <v>-15</v>
      </c>
      <c r="E79" s="462">
        <f>'ІІІ. Рух грош. коштів'!E64</f>
        <v>-3</v>
      </c>
      <c r="F79" s="462">
        <f>'ІІІ. Рух грош. коштів'!F64</f>
        <v>-16</v>
      </c>
      <c r="G79" s="462" t="s">
        <v>151</v>
      </c>
      <c r="H79" s="187" t="s">
        <v>151</v>
      </c>
      <c r="I79" s="187" t="s">
        <v>151</v>
      </c>
      <c r="J79" s="187" t="s">
        <v>151</v>
      </c>
    </row>
    <row r="80" spans="1:10" ht="27.75" customHeight="1">
      <c r="A80" s="266" t="s">
        <v>119</v>
      </c>
      <c r="B80" s="304">
        <v>3410</v>
      </c>
      <c r="C80" s="187">
        <f>'ІІІ. Рух грош. коштів'!C67</f>
        <v>0</v>
      </c>
      <c r="D80" s="187">
        <f>'ІІІ. Рух грош. коштів'!D67</f>
        <v>0</v>
      </c>
      <c r="E80" s="462">
        <f>'ІІІ. Рух грош. коштів'!E67</f>
        <v>0</v>
      </c>
      <c r="F80" s="462">
        <f>'ІІІ. Рух грош. коштів'!F67</f>
        <v>0</v>
      </c>
      <c r="G80" s="462" t="s">
        <v>151</v>
      </c>
      <c r="H80" s="187" t="s">
        <v>151</v>
      </c>
      <c r="I80" s="187" t="s">
        <v>151</v>
      </c>
      <c r="J80" s="187" t="s">
        <v>151</v>
      </c>
    </row>
    <row r="81" spans="1:12" ht="30.75" customHeight="1">
      <c r="A81" s="271" t="s">
        <v>218</v>
      </c>
      <c r="B81" s="305">
        <v>3415</v>
      </c>
      <c r="C81" s="186">
        <f>SUM(C75,C77:C80)</f>
        <v>665</v>
      </c>
      <c r="D81" s="186">
        <f>SUM(D75,D77:D80)</f>
        <v>136</v>
      </c>
      <c r="E81" s="232">
        <f>SUM(E75,E77:E80)</f>
        <v>946</v>
      </c>
      <c r="F81" s="232">
        <f>SUM(F75,F77:F80)</f>
        <v>897</v>
      </c>
      <c r="G81" s="462" t="s">
        <v>151</v>
      </c>
      <c r="H81" s="187" t="s">
        <v>151</v>
      </c>
      <c r="I81" s="187" t="s">
        <v>151</v>
      </c>
      <c r="J81" s="187" t="s">
        <v>151</v>
      </c>
    </row>
    <row r="82" spans="1:12" ht="24.95" customHeight="1">
      <c r="A82" s="491" t="s">
        <v>145</v>
      </c>
      <c r="B82" s="492"/>
      <c r="C82" s="492"/>
      <c r="D82" s="492"/>
      <c r="E82" s="492"/>
      <c r="F82" s="492"/>
      <c r="G82" s="492"/>
      <c r="H82" s="492"/>
      <c r="I82" s="492"/>
      <c r="J82" s="493"/>
    </row>
    <row r="83" spans="1:12" ht="27.75" customHeight="1">
      <c r="A83" s="377" t="s">
        <v>144</v>
      </c>
      <c r="B83" s="378">
        <v>4000</v>
      </c>
      <c r="C83" s="232">
        <f>'IV. Кап. інвестиції'!C7</f>
        <v>25</v>
      </c>
      <c r="D83" s="232">
        <f>'IV. Кап. інвестиції'!D7</f>
        <v>114</v>
      </c>
      <c r="E83" s="232">
        <f>'IV. Кап. інвестиції'!E7</f>
        <v>0</v>
      </c>
      <c r="F83" s="232">
        <f>'IV. Кап. інвестиції'!F7</f>
        <v>129</v>
      </c>
      <c r="G83" s="187">
        <f>F83*105.3%</f>
        <v>135.83699999999999</v>
      </c>
      <c r="H83" s="187">
        <f t="shared" ref="H83" si="19">G83*105%</f>
        <v>142.62885</v>
      </c>
      <c r="I83" s="484">
        <f t="shared" ref="I83" si="20">H83*105%</f>
        <v>149.76029250000002</v>
      </c>
      <c r="J83" s="485"/>
    </row>
    <row r="84" spans="1:12" ht="24.95" customHeight="1">
      <c r="A84" s="510" t="s">
        <v>148</v>
      </c>
      <c r="B84" s="510"/>
      <c r="C84" s="510"/>
      <c r="D84" s="510"/>
      <c r="E84" s="510"/>
      <c r="F84" s="510"/>
      <c r="G84" s="510"/>
      <c r="H84" s="510"/>
      <c r="I84" s="510"/>
      <c r="J84" s="510"/>
    </row>
    <row r="85" spans="1:12" ht="27.75" customHeight="1">
      <c r="A85" s="379" t="s">
        <v>219</v>
      </c>
      <c r="B85" s="378">
        <v>5040</v>
      </c>
      <c r="C85" s="380">
        <f t="shared" ref="C85:J85" si="21">(C66/C45)*100</f>
        <v>0.2662749058855936</v>
      </c>
      <c r="D85" s="380">
        <f t="shared" si="21"/>
        <v>0.7075805462521817</v>
      </c>
      <c r="E85" s="380">
        <f t="shared" si="21"/>
        <v>0</v>
      </c>
      <c r="F85" s="380">
        <f t="shared" si="21"/>
        <v>0.71226415094339623</v>
      </c>
      <c r="G85" s="380">
        <f t="shared" si="21"/>
        <v>0.71226415094339612</v>
      </c>
      <c r="H85" s="380">
        <f t="shared" si="21"/>
        <v>0.71226415094339646</v>
      </c>
      <c r="I85" s="380">
        <f t="shared" si="21"/>
        <v>0.71226415094339723</v>
      </c>
      <c r="J85" s="352" t="e">
        <f t="shared" si="21"/>
        <v>#DIV/0!</v>
      </c>
    </row>
    <row r="86" spans="1:12" ht="27.75" customHeight="1">
      <c r="A86" s="379" t="s">
        <v>220</v>
      </c>
      <c r="B86" s="378">
        <v>5020</v>
      </c>
      <c r="C86" s="380">
        <f>(C66/C97)*100</f>
        <v>1.6811594202898552</v>
      </c>
      <c r="D86" s="380">
        <f t="shared" ref="D86:F86" si="22">(D66/D97)*100</f>
        <v>13.525698827772766</v>
      </c>
      <c r="E86" s="380">
        <f t="shared" si="22"/>
        <v>0</v>
      </c>
      <c r="F86" s="380">
        <f t="shared" si="22"/>
        <v>7.6805696846388605</v>
      </c>
      <c r="G86" s="352" t="s">
        <v>151</v>
      </c>
      <c r="H86" s="352" t="s">
        <v>151</v>
      </c>
      <c r="I86" s="352" t="s">
        <v>151</v>
      </c>
      <c r="J86" s="352" t="s">
        <v>151</v>
      </c>
    </row>
    <row r="87" spans="1:12" ht="27.75" customHeight="1">
      <c r="A87" s="379" t="s">
        <v>221</v>
      </c>
      <c r="B87" s="378">
        <v>5030</v>
      </c>
      <c r="C87" s="380">
        <f>(C66/C98)*100</f>
        <v>3.4238488783943333</v>
      </c>
      <c r="D87" s="380">
        <f t="shared" ref="D87:F87" si="23">(D66/D98)*100</f>
        <v>17.064846416382252</v>
      </c>
      <c r="E87" s="380">
        <f t="shared" si="23"/>
        <v>0</v>
      </c>
      <c r="F87" s="380">
        <f t="shared" si="23"/>
        <v>16.871508379888269</v>
      </c>
      <c r="G87" s="352" t="s">
        <v>151</v>
      </c>
      <c r="H87" s="352" t="s">
        <v>151</v>
      </c>
      <c r="I87" s="352" t="s">
        <v>151</v>
      </c>
      <c r="J87" s="352" t="s">
        <v>151</v>
      </c>
    </row>
    <row r="88" spans="1:12" ht="27.75" customHeight="1">
      <c r="A88" s="379" t="s">
        <v>155</v>
      </c>
      <c r="B88" s="378">
        <v>5110</v>
      </c>
      <c r="C88" s="380">
        <f>C98/C101</f>
        <v>0.96469248291571752</v>
      </c>
      <c r="D88" s="380">
        <f t="shared" ref="D88:F88" si="24">D98/D101</f>
        <v>3.8217391304347825</v>
      </c>
      <c r="E88" s="380">
        <f t="shared" si="24"/>
        <v>0.56050482553823311</v>
      </c>
      <c r="F88" s="380">
        <f t="shared" si="24"/>
        <v>0.83566760037348276</v>
      </c>
      <c r="G88" s="352" t="s">
        <v>151</v>
      </c>
      <c r="H88" s="352" t="s">
        <v>151</v>
      </c>
      <c r="I88" s="352" t="s">
        <v>151</v>
      </c>
      <c r="J88" s="352" t="s">
        <v>151</v>
      </c>
    </row>
    <row r="89" spans="1:12" ht="27.75" customHeight="1">
      <c r="A89" s="379" t="s">
        <v>222</v>
      </c>
      <c r="B89" s="378">
        <v>5220</v>
      </c>
      <c r="C89" s="380">
        <f>C94/C93</f>
        <v>0.61010558069381604</v>
      </c>
      <c r="D89" s="380">
        <f t="shared" ref="D89:F89" si="25">D94/D93</f>
        <v>0.64236111111111116</v>
      </c>
      <c r="E89" s="380">
        <f t="shared" si="25"/>
        <v>0.71794871794871795</v>
      </c>
      <c r="F89" s="380">
        <f t="shared" si="25"/>
        <v>0.73676975945017187</v>
      </c>
      <c r="G89" s="352" t="s">
        <v>151</v>
      </c>
      <c r="H89" s="352" t="s">
        <v>151</v>
      </c>
      <c r="I89" s="352" t="s">
        <v>151</v>
      </c>
      <c r="J89" s="352" t="s">
        <v>151</v>
      </c>
    </row>
    <row r="90" spans="1:12" ht="33.75" customHeight="1">
      <c r="A90" s="490" t="s">
        <v>147</v>
      </c>
      <c r="B90" s="490"/>
      <c r="C90" s="490"/>
      <c r="D90" s="490"/>
      <c r="E90" s="490"/>
      <c r="F90" s="490"/>
      <c r="G90" s="490"/>
      <c r="H90" s="490"/>
      <c r="I90" s="490"/>
      <c r="J90" s="490"/>
    </row>
    <row r="91" spans="1:12" ht="27.75" customHeight="1">
      <c r="A91" s="377" t="s">
        <v>223</v>
      </c>
      <c r="B91" s="378">
        <v>6000</v>
      </c>
      <c r="C91" s="433">
        <v>517</v>
      </c>
      <c r="D91" s="428">
        <f>SUM(D92)</f>
        <v>515</v>
      </c>
      <c r="E91" s="428">
        <f t="shared" ref="E91:F91" si="26">SUM(E92)</f>
        <v>374</v>
      </c>
      <c r="F91" s="428">
        <f t="shared" si="26"/>
        <v>383</v>
      </c>
      <c r="G91" s="232" t="s">
        <v>151</v>
      </c>
      <c r="H91" s="232" t="s">
        <v>151</v>
      </c>
      <c r="I91" s="232" t="s">
        <v>151</v>
      </c>
      <c r="J91" s="352" t="s">
        <v>151</v>
      </c>
    </row>
    <row r="92" spans="1:12" ht="27.75" customHeight="1">
      <c r="A92" s="379" t="s">
        <v>301</v>
      </c>
      <c r="B92" s="378">
        <v>6001</v>
      </c>
      <c r="C92" s="434">
        <f>C93-C94</f>
        <v>517</v>
      </c>
      <c r="D92" s="429">
        <f>D93-D94</f>
        <v>515</v>
      </c>
      <c r="E92" s="352">
        <f>E93-E94</f>
        <v>374</v>
      </c>
      <c r="F92" s="352">
        <f>F93-F94</f>
        <v>383</v>
      </c>
      <c r="G92" s="352" t="s">
        <v>151</v>
      </c>
      <c r="H92" s="352" t="s">
        <v>151</v>
      </c>
      <c r="I92" s="352" t="s">
        <v>151</v>
      </c>
      <c r="J92" s="352" t="s">
        <v>151</v>
      </c>
    </row>
    <row r="93" spans="1:12" ht="27.75" customHeight="1">
      <c r="A93" s="379" t="s">
        <v>224</v>
      </c>
      <c r="B93" s="378">
        <v>6002</v>
      </c>
      <c r="C93" s="434">
        <v>1326</v>
      </c>
      <c r="D93" s="429">
        <v>1440</v>
      </c>
      <c r="E93" s="352">
        <v>1326</v>
      </c>
      <c r="F93" s="352">
        <v>1455</v>
      </c>
      <c r="G93" s="352" t="s">
        <v>151</v>
      </c>
      <c r="H93" s="352" t="s">
        <v>151</v>
      </c>
      <c r="I93" s="352" t="s">
        <v>151</v>
      </c>
      <c r="J93" s="352" t="s">
        <v>151</v>
      </c>
      <c r="L93" s="233">
        <f>F93-E93</f>
        <v>129</v>
      </c>
    </row>
    <row r="94" spans="1:12" ht="27.75" customHeight="1">
      <c r="A94" s="379" t="s">
        <v>225</v>
      </c>
      <c r="B94" s="378">
        <v>6003</v>
      </c>
      <c r="C94" s="434">
        <v>809</v>
      </c>
      <c r="D94" s="429">
        <v>925</v>
      </c>
      <c r="E94" s="445">
        <v>952</v>
      </c>
      <c r="F94" s="445">
        <v>1072</v>
      </c>
      <c r="G94" s="352" t="s">
        <v>151</v>
      </c>
      <c r="H94" s="352" t="s">
        <v>151</v>
      </c>
      <c r="I94" s="352" t="s">
        <v>151</v>
      </c>
      <c r="J94" s="352" t="s">
        <v>151</v>
      </c>
      <c r="L94" s="233">
        <f>F94-E94</f>
        <v>120</v>
      </c>
    </row>
    <row r="95" spans="1:12" ht="27.75" customHeight="1">
      <c r="A95" s="377" t="s">
        <v>226</v>
      </c>
      <c r="B95" s="378">
        <v>6010</v>
      </c>
      <c r="C95" s="433">
        <v>1208</v>
      </c>
      <c r="D95" s="428">
        <v>594</v>
      </c>
      <c r="E95" s="232">
        <v>1728</v>
      </c>
      <c r="F95" s="232">
        <v>1583</v>
      </c>
      <c r="G95" s="232" t="s">
        <v>151</v>
      </c>
      <c r="H95" s="232" t="s">
        <v>151</v>
      </c>
      <c r="I95" s="232" t="s">
        <v>151</v>
      </c>
      <c r="J95" s="352" t="s">
        <v>151</v>
      </c>
    </row>
    <row r="96" spans="1:12" ht="27.75" customHeight="1">
      <c r="A96" s="379" t="s">
        <v>302</v>
      </c>
      <c r="B96" s="378">
        <v>6011</v>
      </c>
      <c r="C96" s="434">
        <v>665</v>
      </c>
      <c r="D96" s="205">
        <v>18</v>
      </c>
      <c r="E96" s="462">
        <v>946</v>
      </c>
      <c r="F96" s="462">
        <v>897</v>
      </c>
      <c r="G96" s="352" t="s">
        <v>151</v>
      </c>
      <c r="H96" s="352" t="s">
        <v>151</v>
      </c>
      <c r="I96" s="352" t="s">
        <v>151</v>
      </c>
      <c r="J96" s="352" t="s">
        <v>151</v>
      </c>
    </row>
    <row r="97" spans="1:10" ht="27.75" customHeight="1">
      <c r="A97" s="377" t="s">
        <v>169</v>
      </c>
      <c r="B97" s="378">
        <v>6020</v>
      </c>
      <c r="C97" s="433">
        <f>C91+C95</f>
        <v>1725</v>
      </c>
      <c r="D97" s="428">
        <f t="shared" ref="D97" si="27">D91+D95</f>
        <v>1109</v>
      </c>
      <c r="E97" s="232">
        <f>E91+E95</f>
        <v>2102</v>
      </c>
      <c r="F97" s="232">
        <f t="shared" ref="F97" si="28">F91+F95</f>
        <v>1966</v>
      </c>
      <c r="G97" s="232" t="s">
        <v>151</v>
      </c>
      <c r="H97" s="232" t="s">
        <v>151</v>
      </c>
      <c r="I97" s="232" t="s">
        <v>151</v>
      </c>
      <c r="J97" s="352" t="s">
        <v>151</v>
      </c>
    </row>
    <row r="98" spans="1:10" ht="27.75" customHeight="1">
      <c r="A98" s="377" t="s">
        <v>109</v>
      </c>
      <c r="B98" s="378">
        <v>6030</v>
      </c>
      <c r="C98" s="434">
        <v>847</v>
      </c>
      <c r="D98" s="428">
        <v>879</v>
      </c>
      <c r="E98" s="232">
        <v>755</v>
      </c>
      <c r="F98" s="232">
        <v>895</v>
      </c>
      <c r="G98" s="352" t="s">
        <v>151</v>
      </c>
      <c r="H98" s="352" t="s">
        <v>151</v>
      </c>
      <c r="I98" s="352" t="s">
        <v>151</v>
      </c>
      <c r="J98" s="352"/>
    </row>
    <row r="99" spans="1:10" ht="27.75" customHeight="1">
      <c r="A99" s="379" t="s">
        <v>120</v>
      </c>
      <c r="B99" s="378">
        <v>6040</v>
      </c>
      <c r="C99" s="434">
        <v>0</v>
      </c>
      <c r="D99" s="429"/>
      <c r="E99" s="352"/>
      <c r="F99" s="352"/>
      <c r="G99" s="352" t="s">
        <v>151</v>
      </c>
      <c r="H99" s="352" t="s">
        <v>151</v>
      </c>
      <c r="I99" s="352" t="s">
        <v>151</v>
      </c>
      <c r="J99" s="352" t="s">
        <v>151</v>
      </c>
    </row>
    <row r="100" spans="1:10" ht="27.75" customHeight="1">
      <c r="A100" s="379" t="s">
        <v>121</v>
      </c>
      <c r="B100" s="378">
        <v>6050</v>
      </c>
      <c r="C100" s="434">
        <v>878</v>
      </c>
      <c r="D100" s="429">
        <v>230</v>
      </c>
      <c r="E100" s="352">
        <v>1347</v>
      </c>
      <c r="F100" s="352">
        <v>1071</v>
      </c>
      <c r="G100" s="352" t="s">
        <v>151</v>
      </c>
      <c r="H100" s="352" t="s">
        <v>151</v>
      </c>
      <c r="I100" s="352" t="s">
        <v>151</v>
      </c>
      <c r="J100" s="352" t="s">
        <v>151</v>
      </c>
    </row>
    <row r="101" spans="1:10" ht="27.75" customHeight="1">
      <c r="A101" s="377" t="s">
        <v>168</v>
      </c>
      <c r="B101" s="378">
        <v>6060</v>
      </c>
      <c r="C101" s="433">
        <f>SUM(C99:C100)</f>
        <v>878</v>
      </c>
      <c r="D101" s="428">
        <f>SUM(D99:D100)</f>
        <v>230</v>
      </c>
      <c r="E101" s="232">
        <v>1347</v>
      </c>
      <c r="F101" s="232">
        <v>1071</v>
      </c>
      <c r="G101" s="232" t="s">
        <v>151</v>
      </c>
      <c r="H101" s="232" t="s">
        <v>151</v>
      </c>
      <c r="I101" s="232" t="s">
        <v>151</v>
      </c>
      <c r="J101" s="352" t="s">
        <v>151</v>
      </c>
    </row>
    <row r="102" spans="1:10" ht="27.75" customHeight="1">
      <c r="A102" s="379" t="s">
        <v>303</v>
      </c>
      <c r="B102" s="378">
        <v>6070</v>
      </c>
      <c r="C102" s="434">
        <v>0</v>
      </c>
      <c r="D102" s="429"/>
      <c r="E102" s="352"/>
      <c r="F102" s="352"/>
      <c r="G102" s="352" t="s">
        <v>151</v>
      </c>
      <c r="H102" s="352" t="s">
        <v>151</v>
      </c>
      <c r="I102" s="352" t="s">
        <v>151</v>
      </c>
      <c r="J102" s="352"/>
    </row>
    <row r="103" spans="1:10" ht="27.75" customHeight="1">
      <c r="A103" s="379" t="s">
        <v>304</v>
      </c>
      <c r="B103" s="378">
        <v>6080</v>
      </c>
      <c r="C103" s="434">
        <v>0</v>
      </c>
      <c r="D103" s="429"/>
      <c r="E103" s="352"/>
      <c r="F103" s="352"/>
      <c r="G103" s="352" t="s">
        <v>151</v>
      </c>
      <c r="H103" s="352" t="s">
        <v>151</v>
      </c>
      <c r="I103" s="352" t="s">
        <v>151</v>
      </c>
      <c r="J103" s="352" t="s">
        <v>151</v>
      </c>
    </row>
    <row r="104" spans="1:10" ht="27.75" customHeight="1">
      <c r="A104" s="377" t="s">
        <v>344</v>
      </c>
      <c r="B104" s="378">
        <v>6090</v>
      </c>
      <c r="C104" s="433">
        <f>C98+C101</f>
        <v>1725</v>
      </c>
      <c r="D104" s="428">
        <f t="shared" ref="D104" si="29">D98+D101</f>
        <v>1109</v>
      </c>
      <c r="E104" s="232">
        <f t="shared" ref="E104" si="30">E98+E101</f>
        <v>2102</v>
      </c>
      <c r="F104" s="232">
        <f>F98+F101</f>
        <v>1966</v>
      </c>
      <c r="G104" s="352" t="s">
        <v>151</v>
      </c>
      <c r="H104" s="352" t="s">
        <v>151</v>
      </c>
      <c r="I104" s="352" t="s">
        <v>151</v>
      </c>
      <c r="J104" s="352"/>
    </row>
    <row r="105" spans="1:10" ht="27.75" customHeight="1">
      <c r="A105" s="377" t="s">
        <v>345</v>
      </c>
      <c r="B105" s="378">
        <v>6099</v>
      </c>
      <c r="C105" s="232">
        <f>C97-C104</f>
        <v>0</v>
      </c>
      <c r="D105" s="232">
        <f>D97-D104</f>
        <v>0</v>
      </c>
      <c r="E105" s="232">
        <f>E97-E104</f>
        <v>0</v>
      </c>
      <c r="F105" s="232">
        <f>F97-F104</f>
        <v>0</v>
      </c>
      <c r="G105" s="232" t="s">
        <v>151</v>
      </c>
      <c r="H105" s="232" t="s">
        <v>151</v>
      </c>
      <c r="I105" s="232" t="s">
        <v>151</v>
      </c>
      <c r="J105" s="352" t="s">
        <v>151</v>
      </c>
    </row>
    <row r="106" spans="1:10" s="272" customFormat="1" ht="41.25" customHeight="1">
      <c r="A106" s="489" t="s">
        <v>227</v>
      </c>
      <c r="B106" s="489"/>
      <c r="C106" s="489"/>
      <c r="D106" s="489"/>
      <c r="E106" s="489"/>
      <c r="F106" s="489"/>
      <c r="G106" s="489"/>
      <c r="H106" s="489"/>
      <c r="I106" s="489"/>
      <c r="J106" s="489"/>
    </row>
    <row r="107" spans="1:10" ht="47.25" customHeight="1">
      <c r="A107" s="268" t="s">
        <v>285</v>
      </c>
      <c r="B107" s="267" t="s">
        <v>228</v>
      </c>
      <c r="C107" s="186">
        <f t="shared" ref="C107:J107" si="31">SUM(C108:C110)</f>
        <v>0</v>
      </c>
      <c r="D107" s="186">
        <f t="shared" si="31"/>
        <v>0</v>
      </c>
      <c r="E107" s="186">
        <f t="shared" si="31"/>
        <v>0</v>
      </c>
      <c r="F107" s="186">
        <f>SUM(F108:F110)</f>
        <v>0</v>
      </c>
      <c r="G107" s="186">
        <f t="shared" si="31"/>
        <v>0</v>
      </c>
      <c r="H107" s="186">
        <f t="shared" si="31"/>
        <v>0</v>
      </c>
      <c r="I107" s="186">
        <f t="shared" si="31"/>
        <v>0</v>
      </c>
      <c r="J107" s="187">
        <f t="shared" si="31"/>
        <v>0</v>
      </c>
    </row>
    <row r="108" spans="1:10" ht="27.75" customHeight="1">
      <c r="A108" s="266" t="s">
        <v>305</v>
      </c>
      <c r="B108" s="267" t="s">
        <v>229</v>
      </c>
      <c r="C108" s="187"/>
      <c r="D108" s="187"/>
      <c r="E108" s="187"/>
      <c r="F108" s="187"/>
      <c r="G108" s="187"/>
      <c r="H108" s="187"/>
      <c r="I108" s="187"/>
      <c r="J108" s="187"/>
    </row>
    <row r="109" spans="1:10" ht="27.75" customHeight="1">
      <c r="A109" s="266" t="s">
        <v>306</v>
      </c>
      <c r="B109" s="267" t="s">
        <v>230</v>
      </c>
      <c r="C109" s="187"/>
      <c r="D109" s="187"/>
      <c r="E109" s="187"/>
      <c r="F109" s="187"/>
      <c r="G109" s="187"/>
      <c r="H109" s="187"/>
      <c r="I109" s="187"/>
      <c r="J109" s="187"/>
    </row>
    <row r="110" spans="1:10" ht="27.75" customHeight="1">
      <c r="A110" s="266" t="s">
        <v>307</v>
      </c>
      <c r="B110" s="267" t="s">
        <v>231</v>
      </c>
      <c r="C110" s="187"/>
      <c r="D110" s="187"/>
      <c r="E110" s="187"/>
      <c r="F110" s="187"/>
      <c r="G110" s="187"/>
      <c r="H110" s="187"/>
      <c r="I110" s="187"/>
      <c r="J110" s="187"/>
    </row>
    <row r="111" spans="1:10" ht="44.25" customHeight="1">
      <c r="A111" s="268" t="s">
        <v>286</v>
      </c>
      <c r="B111" s="267" t="s">
        <v>232</v>
      </c>
      <c r="C111" s="232">
        <f t="shared" ref="C111:J111" si="32">SUM(C112:C114)</f>
        <v>0</v>
      </c>
      <c r="D111" s="232">
        <f t="shared" si="32"/>
        <v>0</v>
      </c>
      <c r="E111" s="232">
        <f t="shared" si="32"/>
        <v>0</v>
      </c>
      <c r="F111" s="232">
        <f t="shared" si="32"/>
        <v>0</v>
      </c>
      <c r="G111" s="232">
        <f t="shared" si="32"/>
        <v>0</v>
      </c>
      <c r="H111" s="232">
        <f t="shared" si="32"/>
        <v>0</v>
      </c>
      <c r="I111" s="232">
        <f t="shared" si="32"/>
        <v>0</v>
      </c>
      <c r="J111" s="187">
        <f t="shared" si="32"/>
        <v>0</v>
      </c>
    </row>
    <row r="112" spans="1:10" ht="27.75" customHeight="1">
      <c r="A112" s="266" t="s">
        <v>305</v>
      </c>
      <c r="B112" s="267" t="s">
        <v>233</v>
      </c>
      <c r="C112" s="333"/>
      <c r="D112" s="333"/>
      <c r="E112" s="333"/>
      <c r="F112" s="333"/>
      <c r="G112" s="333"/>
      <c r="H112" s="333"/>
      <c r="I112" s="333"/>
      <c r="J112" s="187"/>
    </row>
    <row r="113" spans="1:10" ht="27.75" customHeight="1">
      <c r="A113" s="266" t="s">
        <v>306</v>
      </c>
      <c r="B113" s="267" t="s">
        <v>234</v>
      </c>
      <c r="C113" s="333"/>
      <c r="D113" s="333"/>
      <c r="E113" s="333"/>
      <c r="F113" s="333"/>
      <c r="G113" s="333"/>
      <c r="H113" s="333"/>
      <c r="I113" s="333"/>
      <c r="J113" s="187"/>
    </row>
    <row r="114" spans="1:10" ht="27.75" customHeight="1">
      <c r="A114" s="266" t="s">
        <v>307</v>
      </c>
      <c r="B114" s="267" t="s">
        <v>235</v>
      </c>
      <c r="C114" s="333"/>
      <c r="D114" s="333"/>
      <c r="E114" s="333"/>
      <c r="F114" s="333"/>
      <c r="G114" s="333"/>
      <c r="H114" s="333"/>
      <c r="I114" s="333"/>
      <c r="J114" s="187"/>
    </row>
    <row r="115" spans="1:10" ht="31.5" customHeight="1">
      <c r="A115" s="489" t="s">
        <v>236</v>
      </c>
      <c r="B115" s="489"/>
      <c r="C115" s="489"/>
      <c r="D115" s="489"/>
      <c r="E115" s="489"/>
      <c r="F115" s="489"/>
      <c r="G115" s="489"/>
      <c r="H115" s="489"/>
      <c r="I115" s="489"/>
      <c r="J115" s="489"/>
    </row>
    <row r="116" spans="1:10" s="240" customFormat="1" ht="84" customHeight="1">
      <c r="A116" s="271" t="s">
        <v>423</v>
      </c>
      <c r="B116" s="267" t="s">
        <v>237</v>
      </c>
      <c r="C116" s="186">
        <f>SUM(C117:C119)</f>
        <v>88</v>
      </c>
      <c r="D116" s="186">
        <f>SUM(D117:D119)</f>
        <v>86</v>
      </c>
      <c r="E116" s="186">
        <f>SUM(E117:E119)</f>
        <v>88</v>
      </c>
      <c r="F116" s="186">
        <f>SUM(F117:F119)</f>
        <v>86</v>
      </c>
      <c r="G116" s="187" t="s">
        <v>151</v>
      </c>
      <c r="H116" s="187" t="s">
        <v>151</v>
      </c>
      <c r="I116" s="187" t="s">
        <v>151</v>
      </c>
      <c r="J116" s="187" t="s">
        <v>151</v>
      </c>
    </row>
    <row r="117" spans="1:10" ht="27.75" customHeight="1">
      <c r="A117" s="266" t="s">
        <v>164</v>
      </c>
      <c r="B117" s="267" t="s">
        <v>238</v>
      </c>
      <c r="C117" s="187">
        <f>'6.1. Інша інфо_1'!D11</f>
        <v>1</v>
      </c>
      <c r="D117" s="187">
        <f>'6.1. Інша інфо_1'!F11</f>
        <v>1</v>
      </c>
      <c r="E117" s="187">
        <f>'6.1. Інша інфо_1'!H11</f>
        <v>1</v>
      </c>
      <c r="F117" s="187">
        <f>'6.1. Інша інфо_1'!J11</f>
        <v>1</v>
      </c>
      <c r="G117" s="187" t="s">
        <v>151</v>
      </c>
      <c r="H117" s="187" t="s">
        <v>151</v>
      </c>
      <c r="I117" s="187" t="s">
        <v>151</v>
      </c>
      <c r="J117" s="187" t="s">
        <v>151</v>
      </c>
    </row>
    <row r="118" spans="1:10" ht="27.75" customHeight="1">
      <c r="A118" s="266" t="s">
        <v>173</v>
      </c>
      <c r="B118" s="267" t="s">
        <v>239</v>
      </c>
      <c r="C118" s="187">
        <f>'6.1. Інша інфо_1'!D12</f>
        <v>5</v>
      </c>
      <c r="D118" s="187">
        <f>'6.1. Інша інфо_1'!F12</f>
        <v>5</v>
      </c>
      <c r="E118" s="187">
        <f>'6.1. Інша інфо_1'!H12</f>
        <v>5</v>
      </c>
      <c r="F118" s="187">
        <f>'6.1. Інша інфо_1'!J12</f>
        <v>5</v>
      </c>
      <c r="G118" s="187" t="s">
        <v>151</v>
      </c>
      <c r="H118" s="187" t="s">
        <v>151</v>
      </c>
      <c r="I118" s="187" t="s">
        <v>151</v>
      </c>
      <c r="J118" s="187" t="s">
        <v>151</v>
      </c>
    </row>
    <row r="119" spans="1:10" ht="27.75" customHeight="1">
      <c r="A119" s="266" t="s">
        <v>165</v>
      </c>
      <c r="B119" s="267" t="s">
        <v>240</v>
      </c>
      <c r="C119" s="187">
        <f>'6.1. Інша інфо_1'!D13</f>
        <v>82</v>
      </c>
      <c r="D119" s="187">
        <f>'6.1. Інша інфо_1'!F13</f>
        <v>80</v>
      </c>
      <c r="E119" s="187">
        <f>'6.1. Інша інфо_1'!H13</f>
        <v>82</v>
      </c>
      <c r="F119" s="187">
        <f>'6.1. Інша інфо_1'!J13</f>
        <v>80</v>
      </c>
      <c r="G119" s="187" t="s">
        <v>151</v>
      </c>
      <c r="H119" s="187" t="s">
        <v>151</v>
      </c>
      <c r="I119" s="187" t="s">
        <v>151</v>
      </c>
      <c r="J119" s="187" t="s">
        <v>151</v>
      </c>
    </row>
    <row r="120" spans="1:10" ht="27.75" customHeight="1">
      <c r="A120" s="268" t="s">
        <v>5</v>
      </c>
      <c r="B120" s="267" t="s">
        <v>241</v>
      </c>
      <c r="C120" s="186">
        <f>'I. Фін результат'!C91</f>
        <v>3599</v>
      </c>
      <c r="D120" s="186">
        <f>'I. Фін результат'!D91</f>
        <v>7238</v>
      </c>
      <c r="E120" s="186">
        <f>'I. Фін результат'!E91</f>
        <v>5394</v>
      </c>
      <c r="F120" s="186">
        <f>'I. Фін результат'!F91</f>
        <v>7051</v>
      </c>
      <c r="G120" s="186" t="s">
        <v>151</v>
      </c>
      <c r="H120" s="186" t="s">
        <v>151</v>
      </c>
      <c r="I120" s="186" t="s">
        <v>151</v>
      </c>
      <c r="J120" s="187" t="s">
        <v>151</v>
      </c>
    </row>
    <row r="121" spans="1:10" s="240" customFormat="1" ht="48.75" customHeight="1">
      <c r="A121" s="271" t="s">
        <v>308</v>
      </c>
      <c r="B121" s="457" t="s">
        <v>242</v>
      </c>
      <c r="C121" s="232">
        <f>'6.1. Інша інфо_1'!D22</f>
        <v>5842.5324675324673</v>
      </c>
      <c r="D121" s="232">
        <f>'6.1. Інша інфо_1'!F22</f>
        <v>7013.5658914728683</v>
      </c>
      <c r="E121" s="186">
        <f>'6.1. Інша інфо_1'!H22</f>
        <v>7091.1703239289454</v>
      </c>
      <c r="F121" s="186">
        <f>'6.1. Інша інфо_1'!J22</f>
        <v>6832.364341085271</v>
      </c>
      <c r="G121" s="187" t="s">
        <v>151</v>
      </c>
      <c r="H121" s="187" t="s">
        <v>151</v>
      </c>
      <c r="I121" s="187" t="s">
        <v>151</v>
      </c>
      <c r="J121" s="187" t="s">
        <v>151</v>
      </c>
    </row>
    <row r="122" spans="1:10" ht="27.75" customHeight="1">
      <c r="A122" s="266" t="s">
        <v>164</v>
      </c>
      <c r="B122" s="457" t="s">
        <v>243</v>
      </c>
      <c r="C122" s="456">
        <f>'6.1. Інша інфо_1'!D23</f>
        <v>14500</v>
      </c>
      <c r="D122" s="456">
        <f>'6.1. Інша інфо_1'!F23</f>
        <v>15750</v>
      </c>
      <c r="E122" s="187">
        <f>'6.1. Інша інфо_1'!H23</f>
        <v>16916.666666666668</v>
      </c>
      <c r="F122" s="187">
        <f>'6.1. Інша інфо_1'!J23</f>
        <v>17166.666666666668</v>
      </c>
      <c r="G122" s="187" t="s">
        <v>151</v>
      </c>
      <c r="H122" s="187" t="s">
        <v>151</v>
      </c>
      <c r="I122" s="187" t="s">
        <v>151</v>
      </c>
      <c r="J122" s="187" t="s">
        <v>151</v>
      </c>
    </row>
    <row r="123" spans="1:10" ht="27.75" customHeight="1">
      <c r="A123" s="266" t="s">
        <v>173</v>
      </c>
      <c r="B123" s="457" t="s">
        <v>244</v>
      </c>
      <c r="C123" s="456">
        <f>'6.1. Інша інфо_1'!D24</f>
        <v>8688.8888888888905</v>
      </c>
      <c r="D123" s="456">
        <f>'6.1. Інша інфо_1'!F24</f>
        <v>9600</v>
      </c>
      <c r="E123" s="187">
        <f>'6.1. Інша інфо_1'!H24</f>
        <v>9763.636363636364</v>
      </c>
      <c r="F123" s="187">
        <f>'6.1. Інша інфо_1'!J24</f>
        <v>10883.333333333332</v>
      </c>
      <c r="G123" s="187" t="s">
        <v>151</v>
      </c>
      <c r="H123" s="187" t="s">
        <v>151</v>
      </c>
      <c r="I123" s="187" t="s">
        <v>151</v>
      </c>
      <c r="J123" s="187" t="s">
        <v>151</v>
      </c>
    </row>
    <row r="124" spans="1:10" ht="27.75" customHeight="1">
      <c r="A124" s="266" t="s">
        <v>165</v>
      </c>
      <c r="B124" s="457" t="s">
        <v>245</v>
      </c>
      <c r="C124" s="456">
        <f>'6.1. Інша інфо_1'!D25</f>
        <v>5692.3076923076924</v>
      </c>
      <c r="D124" s="456">
        <f>'6.1. Інша інфо_1'!F25</f>
        <v>6742.708333333333</v>
      </c>
      <c r="E124" s="187">
        <f>'6.1. Інша інфо_1'!H25</f>
        <v>6727.4031563845047</v>
      </c>
      <c r="F124" s="187">
        <f>'6.1. Інша інфо_1'!J25</f>
        <v>6450</v>
      </c>
      <c r="G124" s="187" t="s">
        <v>151</v>
      </c>
      <c r="H124" s="187" t="s">
        <v>151</v>
      </c>
      <c r="I124" s="187" t="s">
        <v>151</v>
      </c>
      <c r="J124" s="187" t="s">
        <v>151</v>
      </c>
    </row>
    <row r="125" spans="1:10" s="240" customFormat="1">
      <c r="A125" s="273"/>
      <c r="C125" s="274"/>
      <c r="D125" s="275"/>
      <c r="E125" s="275"/>
      <c r="F125" s="275"/>
      <c r="G125" s="255"/>
      <c r="H125" s="255"/>
      <c r="I125" s="255"/>
      <c r="J125" s="255"/>
    </row>
    <row r="126" spans="1:10" s="240" customFormat="1">
      <c r="A126" s="273"/>
      <c r="C126" s="274"/>
      <c r="D126" s="275"/>
      <c r="E126" s="275"/>
      <c r="F126" s="275"/>
      <c r="G126" s="255"/>
      <c r="H126" s="255"/>
      <c r="I126" s="255"/>
      <c r="J126" s="255"/>
    </row>
    <row r="127" spans="1:10" s="240" customFormat="1" ht="28.5" customHeight="1">
      <c r="A127" s="184" t="s">
        <v>361</v>
      </c>
      <c r="B127" s="276"/>
      <c r="C127" s="523" t="s">
        <v>85</v>
      </c>
      <c r="D127" s="524"/>
      <c r="E127" s="524"/>
      <c r="F127" s="524"/>
      <c r="G127" s="486" t="s">
        <v>530</v>
      </c>
      <c r="H127" s="486"/>
      <c r="I127" s="486"/>
      <c r="J127" s="427"/>
    </row>
    <row r="128" spans="1:10" s="240" customFormat="1">
      <c r="A128" s="386" t="s">
        <v>369</v>
      </c>
      <c r="B128" s="233"/>
      <c r="C128" s="521" t="s">
        <v>69</v>
      </c>
      <c r="D128" s="521"/>
      <c r="E128" s="521"/>
      <c r="F128" s="521"/>
      <c r="G128" s="264"/>
      <c r="H128" s="522" t="s">
        <v>82</v>
      </c>
      <c r="I128" s="522"/>
      <c r="J128" s="522"/>
    </row>
    <row r="129" spans="1:10" s="240" customFormat="1">
      <c r="A129" s="277"/>
      <c r="F129" s="233"/>
      <c r="G129" s="233"/>
      <c r="H129" s="233"/>
      <c r="I129" s="233"/>
      <c r="J129" s="233"/>
    </row>
    <row r="130" spans="1:10" s="240" customFormat="1">
      <c r="A130" s="277"/>
      <c r="F130" s="233"/>
      <c r="G130" s="233"/>
      <c r="H130" s="233"/>
      <c r="I130" s="233"/>
      <c r="J130" s="233"/>
    </row>
    <row r="131" spans="1:10" s="240" customFormat="1">
      <c r="A131" s="277"/>
      <c r="F131" s="233"/>
      <c r="G131" s="233"/>
      <c r="H131" s="233"/>
      <c r="I131" s="233"/>
      <c r="J131" s="233"/>
    </row>
    <row r="132" spans="1:10" s="240" customFormat="1">
      <c r="A132" s="277"/>
      <c r="F132" s="233"/>
      <c r="G132" s="233"/>
      <c r="H132" s="233"/>
      <c r="I132" s="233"/>
      <c r="J132" s="233"/>
    </row>
    <row r="133" spans="1:10" s="240" customFormat="1">
      <c r="A133" s="277"/>
      <c r="F133" s="233"/>
      <c r="G133" s="233"/>
      <c r="H133" s="233"/>
      <c r="I133" s="233"/>
      <c r="J133" s="233"/>
    </row>
    <row r="134" spans="1:10" s="240" customFormat="1">
      <c r="A134" s="277"/>
      <c r="F134" s="233"/>
      <c r="G134" s="233"/>
      <c r="H134" s="233"/>
      <c r="I134" s="233"/>
      <c r="J134" s="233"/>
    </row>
    <row r="135" spans="1:10" s="240" customFormat="1">
      <c r="A135" s="277"/>
      <c r="F135" s="233"/>
      <c r="G135" s="233"/>
      <c r="H135" s="233"/>
      <c r="I135" s="233"/>
      <c r="J135" s="233"/>
    </row>
    <row r="136" spans="1:10" s="240" customFormat="1">
      <c r="A136" s="277"/>
      <c r="F136" s="233"/>
      <c r="G136" s="233"/>
      <c r="H136" s="233"/>
      <c r="I136" s="233"/>
      <c r="J136" s="233"/>
    </row>
    <row r="137" spans="1:10" s="240" customFormat="1">
      <c r="A137" s="277"/>
      <c r="F137" s="233"/>
      <c r="G137" s="233"/>
      <c r="H137" s="233"/>
      <c r="I137" s="233"/>
      <c r="J137" s="233"/>
    </row>
    <row r="138" spans="1:10" s="240" customFormat="1">
      <c r="A138" s="277"/>
      <c r="F138" s="233"/>
      <c r="G138" s="233"/>
      <c r="H138" s="233"/>
      <c r="I138" s="233"/>
      <c r="J138" s="233"/>
    </row>
    <row r="139" spans="1:10" s="240" customFormat="1">
      <c r="A139" s="277"/>
      <c r="F139" s="233"/>
      <c r="G139" s="233"/>
      <c r="H139" s="233"/>
      <c r="I139" s="233"/>
      <c r="J139" s="233"/>
    </row>
    <row r="140" spans="1:10" s="240" customFormat="1">
      <c r="A140" s="277"/>
      <c r="F140" s="233"/>
      <c r="G140" s="233"/>
      <c r="H140" s="233"/>
      <c r="I140" s="233"/>
      <c r="J140" s="233"/>
    </row>
    <row r="141" spans="1:10" s="240" customFormat="1">
      <c r="A141" s="277"/>
      <c r="F141" s="233"/>
      <c r="G141" s="233"/>
      <c r="H141" s="233"/>
      <c r="I141" s="233"/>
      <c r="J141" s="233"/>
    </row>
    <row r="142" spans="1:10" s="240" customFormat="1">
      <c r="A142" s="277"/>
      <c r="F142" s="233"/>
      <c r="G142" s="233"/>
      <c r="H142" s="233"/>
      <c r="I142" s="233"/>
      <c r="J142" s="233"/>
    </row>
    <row r="143" spans="1:10" s="240" customFormat="1">
      <c r="A143" s="277"/>
      <c r="F143" s="233"/>
      <c r="G143" s="233"/>
      <c r="H143" s="233"/>
      <c r="I143" s="233"/>
      <c r="J143" s="233"/>
    </row>
    <row r="144" spans="1:10" s="240" customFormat="1">
      <c r="A144" s="277"/>
      <c r="F144" s="233"/>
      <c r="G144" s="233"/>
      <c r="H144" s="233"/>
      <c r="I144" s="233"/>
      <c r="J144" s="233"/>
    </row>
    <row r="145" spans="1:10" s="240" customFormat="1">
      <c r="A145" s="277"/>
      <c r="F145" s="233"/>
      <c r="G145" s="233"/>
      <c r="H145" s="233"/>
      <c r="I145" s="233"/>
      <c r="J145" s="233"/>
    </row>
    <row r="146" spans="1:10" s="240" customFormat="1">
      <c r="A146" s="277"/>
      <c r="F146" s="233"/>
      <c r="G146" s="233"/>
      <c r="H146" s="233"/>
      <c r="I146" s="233"/>
      <c r="J146" s="233"/>
    </row>
    <row r="147" spans="1:10" s="240" customFormat="1">
      <c r="A147" s="277"/>
      <c r="F147" s="233"/>
      <c r="G147" s="233"/>
      <c r="H147" s="233"/>
      <c r="I147" s="233"/>
      <c r="J147" s="233"/>
    </row>
    <row r="148" spans="1:10" s="240" customFormat="1">
      <c r="A148" s="277"/>
      <c r="F148" s="233"/>
      <c r="G148" s="233"/>
      <c r="H148" s="233"/>
      <c r="I148" s="233"/>
      <c r="J148" s="233"/>
    </row>
    <row r="149" spans="1:10" s="240" customFormat="1">
      <c r="A149" s="277"/>
      <c r="F149" s="233"/>
      <c r="G149" s="233"/>
      <c r="H149" s="233"/>
      <c r="I149" s="233"/>
      <c r="J149" s="233"/>
    </row>
    <row r="150" spans="1:10" s="240" customFormat="1">
      <c r="A150" s="277"/>
      <c r="F150" s="233"/>
      <c r="G150" s="233"/>
      <c r="H150" s="233"/>
      <c r="I150" s="233"/>
      <c r="J150" s="233"/>
    </row>
    <row r="151" spans="1:10" s="240" customFormat="1">
      <c r="A151" s="277"/>
      <c r="F151" s="233"/>
      <c r="G151" s="233"/>
      <c r="H151" s="233"/>
      <c r="I151" s="233"/>
      <c r="J151" s="233"/>
    </row>
    <row r="152" spans="1:10" s="240" customFormat="1">
      <c r="A152" s="277"/>
      <c r="F152" s="233"/>
      <c r="G152" s="233"/>
      <c r="H152" s="233"/>
      <c r="I152" s="233"/>
      <c r="J152" s="233"/>
    </row>
    <row r="153" spans="1:10" s="240" customFormat="1">
      <c r="A153" s="277"/>
      <c r="F153" s="233"/>
      <c r="G153" s="233"/>
      <c r="H153" s="233"/>
      <c r="I153" s="233"/>
      <c r="J153" s="233"/>
    </row>
    <row r="154" spans="1:10" s="240" customFormat="1">
      <c r="A154" s="277"/>
      <c r="F154" s="233"/>
      <c r="G154" s="233"/>
      <c r="H154" s="233"/>
      <c r="I154" s="233"/>
      <c r="J154" s="233"/>
    </row>
    <row r="155" spans="1:10" s="240" customFormat="1">
      <c r="A155" s="277"/>
      <c r="F155" s="233"/>
      <c r="G155" s="233"/>
      <c r="H155" s="233"/>
      <c r="I155" s="233"/>
      <c r="J155" s="233"/>
    </row>
    <row r="156" spans="1:10" s="240" customFormat="1">
      <c r="A156" s="277"/>
      <c r="F156" s="233"/>
      <c r="G156" s="233"/>
      <c r="H156" s="233"/>
      <c r="I156" s="233"/>
      <c r="J156" s="233"/>
    </row>
    <row r="157" spans="1:10" s="240" customFormat="1">
      <c r="A157" s="277"/>
      <c r="F157" s="233"/>
      <c r="G157" s="233"/>
      <c r="H157" s="233"/>
      <c r="I157" s="233"/>
      <c r="J157" s="233"/>
    </row>
    <row r="158" spans="1:10" s="240" customFormat="1">
      <c r="A158" s="277"/>
      <c r="F158" s="233"/>
      <c r="G158" s="233"/>
      <c r="H158" s="233"/>
      <c r="I158" s="233"/>
      <c r="J158" s="233"/>
    </row>
    <row r="159" spans="1:10" s="240" customFormat="1">
      <c r="A159" s="277"/>
      <c r="F159" s="233"/>
      <c r="G159" s="233"/>
      <c r="H159" s="233"/>
      <c r="I159" s="233"/>
      <c r="J159" s="233"/>
    </row>
    <row r="160" spans="1:10" s="240" customFormat="1">
      <c r="A160" s="277"/>
      <c r="F160" s="233"/>
      <c r="G160" s="233"/>
      <c r="H160" s="233"/>
      <c r="I160" s="233"/>
      <c r="J160" s="233"/>
    </row>
    <row r="161" spans="1:10" s="240" customFormat="1">
      <c r="A161" s="277"/>
      <c r="F161" s="233"/>
      <c r="G161" s="233"/>
      <c r="H161" s="233"/>
      <c r="I161" s="233"/>
      <c r="J161" s="233"/>
    </row>
    <row r="162" spans="1:10" s="240" customFormat="1">
      <c r="A162" s="277"/>
      <c r="F162" s="233"/>
      <c r="G162" s="233"/>
      <c r="H162" s="233"/>
      <c r="I162" s="233"/>
      <c r="J162" s="233"/>
    </row>
    <row r="163" spans="1:10" s="240" customFormat="1">
      <c r="A163" s="277"/>
      <c r="F163" s="233"/>
      <c r="G163" s="233"/>
      <c r="H163" s="233"/>
      <c r="I163" s="233"/>
      <c r="J163" s="233"/>
    </row>
    <row r="164" spans="1:10" s="240" customFormat="1">
      <c r="A164" s="277"/>
      <c r="F164" s="233"/>
      <c r="G164" s="233"/>
      <c r="H164" s="233"/>
      <c r="I164" s="233"/>
      <c r="J164" s="233"/>
    </row>
    <row r="165" spans="1:10" s="240" customFormat="1">
      <c r="A165" s="277"/>
      <c r="F165" s="233"/>
      <c r="G165" s="233"/>
      <c r="H165" s="233"/>
      <c r="I165" s="233"/>
      <c r="J165" s="233"/>
    </row>
    <row r="166" spans="1:10" s="240" customFormat="1">
      <c r="A166" s="277"/>
      <c r="F166" s="233"/>
      <c r="G166" s="233"/>
      <c r="H166" s="233"/>
      <c r="I166" s="233"/>
      <c r="J166" s="233"/>
    </row>
    <row r="167" spans="1:10" s="240" customFormat="1">
      <c r="A167" s="277"/>
      <c r="F167" s="233"/>
      <c r="G167" s="233"/>
      <c r="H167" s="233"/>
      <c r="I167" s="233"/>
      <c r="J167" s="233"/>
    </row>
    <row r="168" spans="1:10" s="240" customFormat="1">
      <c r="A168" s="277"/>
      <c r="F168" s="233"/>
      <c r="G168" s="233"/>
      <c r="H168" s="233"/>
      <c r="I168" s="233"/>
      <c r="J168" s="233"/>
    </row>
    <row r="169" spans="1:10" s="240" customFormat="1">
      <c r="A169" s="277"/>
      <c r="F169" s="233"/>
      <c r="G169" s="233"/>
      <c r="H169" s="233"/>
      <c r="I169" s="233"/>
      <c r="J169" s="233"/>
    </row>
    <row r="170" spans="1:10" s="240" customFormat="1">
      <c r="A170" s="277"/>
      <c r="F170" s="233"/>
      <c r="G170" s="233"/>
      <c r="H170" s="233"/>
      <c r="I170" s="233"/>
      <c r="J170" s="233"/>
    </row>
    <row r="171" spans="1:10" s="240" customFormat="1">
      <c r="A171" s="277"/>
      <c r="F171" s="233"/>
      <c r="G171" s="233"/>
      <c r="H171" s="233"/>
      <c r="I171" s="233"/>
      <c r="J171" s="233"/>
    </row>
    <row r="172" spans="1:10" s="240" customFormat="1">
      <c r="A172" s="277"/>
      <c r="F172" s="233"/>
      <c r="G172" s="233"/>
      <c r="H172" s="233"/>
      <c r="I172" s="233"/>
      <c r="J172" s="233"/>
    </row>
    <row r="173" spans="1:10" s="240" customFormat="1">
      <c r="A173" s="277"/>
      <c r="F173" s="233"/>
      <c r="G173" s="233"/>
      <c r="H173" s="233"/>
      <c r="I173" s="233"/>
      <c r="J173" s="233"/>
    </row>
    <row r="174" spans="1:10" s="240" customFormat="1">
      <c r="A174" s="277"/>
      <c r="F174" s="233"/>
      <c r="G174" s="233"/>
      <c r="H174" s="233"/>
      <c r="I174" s="233"/>
      <c r="J174" s="233"/>
    </row>
    <row r="175" spans="1:10" s="240" customFormat="1">
      <c r="A175" s="277"/>
      <c r="F175" s="233"/>
      <c r="G175" s="233"/>
      <c r="H175" s="233"/>
      <c r="I175" s="233"/>
      <c r="J175" s="233"/>
    </row>
    <row r="176" spans="1:10" s="240" customFormat="1">
      <c r="A176" s="277"/>
      <c r="F176" s="233"/>
      <c r="G176" s="233"/>
      <c r="H176" s="233"/>
      <c r="I176" s="233"/>
      <c r="J176" s="233"/>
    </row>
    <row r="177" spans="1:10" s="240" customFormat="1">
      <c r="A177" s="277"/>
      <c r="F177" s="233"/>
      <c r="G177" s="233"/>
      <c r="H177" s="233"/>
      <c r="I177" s="233"/>
      <c r="J177" s="233"/>
    </row>
    <row r="178" spans="1:10" s="240" customFormat="1">
      <c r="A178" s="277"/>
      <c r="F178" s="233"/>
      <c r="G178" s="233"/>
      <c r="H178" s="233"/>
      <c r="I178" s="233"/>
      <c r="J178" s="233"/>
    </row>
    <row r="179" spans="1:10" s="240" customFormat="1">
      <c r="A179" s="277"/>
      <c r="F179" s="233"/>
      <c r="G179" s="233"/>
      <c r="H179" s="233"/>
      <c r="I179" s="233"/>
      <c r="J179" s="233"/>
    </row>
    <row r="180" spans="1:10" s="240" customFormat="1">
      <c r="A180" s="277"/>
      <c r="F180" s="233"/>
      <c r="G180" s="233"/>
      <c r="H180" s="233"/>
      <c r="I180" s="233"/>
      <c r="J180" s="233"/>
    </row>
    <row r="181" spans="1:10" s="240" customFormat="1">
      <c r="A181" s="277"/>
      <c r="F181" s="233"/>
      <c r="G181" s="233"/>
      <c r="H181" s="233"/>
      <c r="I181" s="233"/>
      <c r="J181" s="233"/>
    </row>
    <row r="182" spans="1:10" s="240" customFormat="1">
      <c r="A182" s="277"/>
      <c r="F182" s="233"/>
      <c r="G182" s="233"/>
      <c r="H182" s="233"/>
      <c r="I182" s="233"/>
      <c r="J182" s="233"/>
    </row>
    <row r="183" spans="1:10" s="240" customFormat="1">
      <c r="A183" s="277"/>
      <c r="F183" s="233"/>
      <c r="G183" s="233"/>
      <c r="H183" s="233"/>
      <c r="I183" s="233"/>
      <c r="J183" s="233"/>
    </row>
    <row r="184" spans="1:10" s="240" customFormat="1">
      <c r="A184" s="277"/>
      <c r="F184" s="233"/>
      <c r="G184" s="233"/>
      <c r="H184" s="233"/>
      <c r="I184" s="233"/>
      <c r="J184" s="233"/>
    </row>
    <row r="185" spans="1:10" s="240" customFormat="1">
      <c r="A185" s="277"/>
      <c r="F185" s="233"/>
      <c r="G185" s="233"/>
      <c r="H185" s="233"/>
      <c r="I185" s="233"/>
      <c r="J185" s="233"/>
    </row>
    <row r="186" spans="1:10" s="240" customFormat="1">
      <c r="A186" s="277"/>
      <c r="F186" s="233"/>
      <c r="G186" s="233"/>
      <c r="H186" s="233"/>
      <c r="I186" s="233"/>
      <c r="J186" s="233"/>
    </row>
    <row r="187" spans="1:10" s="240" customFormat="1">
      <c r="A187" s="277"/>
      <c r="F187" s="233"/>
      <c r="G187" s="233"/>
      <c r="H187" s="233"/>
      <c r="I187" s="233"/>
      <c r="J187" s="233"/>
    </row>
    <row r="188" spans="1:10" s="240" customFormat="1">
      <c r="A188" s="277"/>
      <c r="F188" s="233"/>
      <c r="G188" s="233"/>
      <c r="H188" s="233"/>
      <c r="I188" s="233"/>
      <c r="J188" s="233"/>
    </row>
    <row r="189" spans="1:10" s="240" customFormat="1">
      <c r="A189" s="277"/>
      <c r="F189" s="233"/>
      <c r="G189" s="233"/>
      <c r="H189" s="233"/>
      <c r="I189" s="233"/>
      <c r="J189" s="233"/>
    </row>
    <row r="190" spans="1:10" s="240" customFormat="1">
      <c r="A190" s="277"/>
      <c r="F190" s="233"/>
      <c r="G190" s="233"/>
      <c r="H190" s="233"/>
      <c r="I190" s="233"/>
      <c r="J190" s="233"/>
    </row>
    <row r="191" spans="1:10" s="240" customFormat="1">
      <c r="A191" s="277"/>
      <c r="F191" s="233"/>
      <c r="G191" s="233"/>
      <c r="H191" s="233"/>
      <c r="I191" s="233"/>
      <c r="J191" s="233"/>
    </row>
    <row r="192" spans="1:10" s="240" customFormat="1">
      <c r="A192" s="277"/>
      <c r="F192" s="233"/>
      <c r="G192" s="233"/>
      <c r="H192" s="233"/>
      <c r="I192" s="233"/>
      <c r="J192" s="233"/>
    </row>
    <row r="193" spans="1:10" s="240" customFormat="1">
      <c r="A193" s="277"/>
      <c r="F193" s="233"/>
      <c r="G193" s="233"/>
      <c r="H193" s="233"/>
      <c r="I193" s="233"/>
      <c r="J193" s="233"/>
    </row>
    <row r="194" spans="1:10" s="240" customFormat="1">
      <c r="A194" s="277"/>
      <c r="F194" s="233"/>
      <c r="G194" s="233"/>
      <c r="H194" s="233"/>
      <c r="I194" s="233"/>
      <c r="J194" s="233"/>
    </row>
    <row r="195" spans="1:10" s="240" customFormat="1">
      <c r="A195" s="277"/>
      <c r="F195" s="233"/>
      <c r="G195" s="233"/>
      <c r="H195" s="233"/>
      <c r="I195" s="233"/>
      <c r="J195" s="233"/>
    </row>
    <row r="196" spans="1:10" s="240" customFormat="1">
      <c r="A196" s="277"/>
      <c r="F196" s="233"/>
      <c r="G196" s="233"/>
      <c r="H196" s="233"/>
      <c r="I196" s="233"/>
      <c r="J196" s="233"/>
    </row>
    <row r="197" spans="1:10" s="240" customFormat="1">
      <c r="A197" s="277"/>
      <c r="F197" s="233"/>
      <c r="G197" s="233"/>
      <c r="H197" s="233"/>
      <c r="I197" s="233"/>
      <c r="J197" s="233"/>
    </row>
    <row r="198" spans="1:10" s="240" customFormat="1">
      <c r="A198" s="277"/>
      <c r="F198" s="233"/>
      <c r="G198" s="233"/>
      <c r="H198" s="233"/>
      <c r="I198" s="233"/>
      <c r="J198" s="233"/>
    </row>
    <row r="199" spans="1:10" s="240" customFormat="1">
      <c r="A199" s="277"/>
      <c r="F199" s="233"/>
      <c r="G199" s="233"/>
      <c r="H199" s="233"/>
      <c r="I199" s="233"/>
      <c r="J199" s="233"/>
    </row>
    <row r="200" spans="1:10" s="240" customFormat="1">
      <c r="A200" s="277"/>
      <c r="F200" s="233"/>
      <c r="G200" s="233"/>
      <c r="H200" s="233"/>
      <c r="I200" s="233"/>
      <c r="J200" s="233"/>
    </row>
    <row r="201" spans="1:10" s="240" customFormat="1">
      <c r="A201" s="277"/>
      <c r="F201" s="233"/>
      <c r="G201" s="233"/>
      <c r="H201" s="233"/>
      <c r="I201" s="233"/>
      <c r="J201" s="233"/>
    </row>
    <row r="202" spans="1:10" s="240" customFormat="1">
      <c r="A202" s="277"/>
      <c r="F202" s="233"/>
      <c r="G202" s="233"/>
      <c r="H202" s="233"/>
      <c r="I202" s="233"/>
      <c r="J202" s="233"/>
    </row>
    <row r="203" spans="1:10" s="240" customFormat="1">
      <c r="A203" s="277"/>
      <c r="F203" s="233"/>
      <c r="G203" s="233"/>
      <c r="H203" s="233"/>
      <c r="I203" s="233"/>
      <c r="J203" s="233"/>
    </row>
    <row r="204" spans="1:10" s="240" customFormat="1">
      <c r="A204" s="277"/>
      <c r="F204" s="233"/>
      <c r="G204" s="233"/>
      <c r="H204" s="233"/>
      <c r="I204" s="233"/>
      <c r="J204" s="233"/>
    </row>
    <row r="205" spans="1:10" s="240" customFormat="1">
      <c r="A205" s="277"/>
      <c r="F205" s="233"/>
      <c r="G205" s="233"/>
      <c r="H205" s="233"/>
      <c r="I205" s="233"/>
      <c r="J205" s="233"/>
    </row>
    <row r="206" spans="1:10" s="240" customFormat="1">
      <c r="A206" s="277"/>
      <c r="F206" s="233"/>
      <c r="G206" s="233"/>
      <c r="H206" s="233"/>
      <c r="I206" s="233"/>
      <c r="J206" s="233"/>
    </row>
    <row r="207" spans="1:10" s="240" customFormat="1">
      <c r="A207" s="277"/>
      <c r="F207" s="233"/>
      <c r="G207" s="233"/>
      <c r="H207" s="233"/>
      <c r="I207" s="233"/>
      <c r="J207" s="233"/>
    </row>
    <row r="208" spans="1:10" s="240" customFormat="1">
      <c r="A208" s="277"/>
      <c r="F208" s="233"/>
      <c r="G208" s="233"/>
      <c r="H208" s="233"/>
      <c r="I208" s="233"/>
      <c r="J208" s="233"/>
    </row>
    <row r="209" spans="1:10" s="240" customFormat="1">
      <c r="A209" s="277"/>
      <c r="F209" s="233"/>
      <c r="G209" s="233"/>
      <c r="H209" s="233"/>
      <c r="I209" s="233"/>
      <c r="J209" s="233"/>
    </row>
    <row r="210" spans="1:10" s="240" customFormat="1">
      <c r="A210" s="277"/>
      <c r="F210" s="233"/>
      <c r="G210" s="233"/>
      <c r="H210" s="233"/>
      <c r="I210" s="233"/>
      <c r="J210" s="233"/>
    </row>
    <row r="211" spans="1:10" s="240" customFormat="1">
      <c r="A211" s="277"/>
      <c r="F211" s="233"/>
      <c r="G211" s="233"/>
      <c r="H211" s="233"/>
      <c r="I211" s="233"/>
      <c r="J211" s="233"/>
    </row>
    <row r="212" spans="1:10" s="240" customFormat="1">
      <c r="A212" s="277"/>
      <c r="F212" s="233"/>
      <c r="G212" s="233"/>
      <c r="H212" s="233"/>
      <c r="I212" s="233"/>
      <c r="J212" s="233"/>
    </row>
    <row r="213" spans="1:10" s="240" customFormat="1">
      <c r="A213" s="277"/>
      <c r="F213" s="233"/>
      <c r="G213" s="233"/>
      <c r="H213" s="233"/>
      <c r="I213" s="233"/>
      <c r="J213" s="233"/>
    </row>
    <row r="214" spans="1:10" s="240" customFormat="1">
      <c r="A214" s="277"/>
      <c r="F214" s="233"/>
      <c r="G214" s="233"/>
      <c r="H214" s="233"/>
      <c r="I214" s="233"/>
      <c r="J214" s="233"/>
    </row>
    <row r="215" spans="1:10" s="240" customFormat="1">
      <c r="A215" s="277"/>
      <c r="F215" s="233"/>
      <c r="G215" s="233"/>
      <c r="H215" s="233"/>
      <c r="I215" s="233"/>
      <c r="J215" s="233"/>
    </row>
    <row r="216" spans="1:10" s="240" customFormat="1">
      <c r="A216" s="277"/>
      <c r="F216" s="233"/>
      <c r="G216" s="233"/>
      <c r="H216" s="233"/>
      <c r="I216" s="233"/>
      <c r="J216" s="233"/>
    </row>
    <row r="217" spans="1:10" s="240" customFormat="1">
      <c r="A217" s="277"/>
      <c r="F217" s="233"/>
      <c r="G217" s="233"/>
      <c r="H217" s="233"/>
      <c r="I217" s="233"/>
      <c r="J217" s="233"/>
    </row>
    <row r="218" spans="1:10" s="240" customFormat="1">
      <c r="A218" s="277"/>
      <c r="F218" s="233"/>
      <c r="G218" s="233"/>
      <c r="H218" s="233"/>
      <c r="I218" s="233"/>
      <c r="J218" s="233"/>
    </row>
    <row r="219" spans="1:10" s="240" customFormat="1">
      <c r="A219" s="277"/>
      <c r="F219" s="233"/>
      <c r="G219" s="233"/>
      <c r="H219" s="233"/>
      <c r="I219" s="233"/>
      <c r="J219" s="233"/>
    </row>
    <row r="220" spans="1:10" s="240" customFormat="1">
      <c r="A220" s="277"/>
      <c r="F220" s="233"/>
      <c r="G220" s="233"/>
      <c r="H220" s="233"/>
      <c r="I220" s="233"/>
      <c r="J220" s="233"/>
    </row>
    <row r="221" spans="1:10" s="240" customFormat="1">
      <c r="A221" s="277"/>
      <c r="F221" s="233"/>
      <c r="G221" s="233"/>
      <c r="H221" s="233"/>
      <c r="I221" s="233"/>
      <c r="J221" s="233"/>
    </row>
    <row r="222" spans="1:10" s="240" customFormat="1">
      <c r="A222" s="277"/>
      <c r="F222" s="233"/>
      <c r="G222" s="233"/>
      <c r="H222" s="233"/>
      <c r="I222" s="233"/>
      <c r="J222" s="233"/>
    </row>
    <row r="223" spans="1:10" s="240" customFormat="1">
      <c r="A223" s="277"/>
      <c r="F223" s="233"/>
      <c r="G223" s="233"/>
      <c r="H223" s="233"/>
      <c r="I223" s="233"/>
      <c r="J223" s="233"/>
    </row>
    <row r="224" spans="1:10" s="240" customFormat="1">
      <c r="A224" s="277"/>
      <c r="F224" s="233"/>
      <c r="G224" s="233"/>
      <c r="H224" s="233"/>
      <c r="I224" s="233"/>
      <c r="J224" s="233"/>
    </row>
    <row r="225" spans="1:10" s="240" customFormat="1">
      <c r="A225" s="277"/>
      <c r="F225" s="233"/>
      <c r="G225" s="233"/>
      <c r="H225" s="233"/>
      <c r="I225" s="233"/>
      <c r="J225" s="233"/>
    </row>
    <row r="226" spans="1:10" s="240" customFormat="1">
      <c r="A226" s="277"/>
      <c r="F226" s="233"/>
      <c r="G226" s="233"/>
      <c r="H226" s="233"/>
      <c r="I226" s="233"/>
      <c r="J226" s="233"/>
    </row>
    <row r="227" spans="1:10" s="240" customFormat="1">
      <c r="A227" s="277"/>
      <c r="F227" s="233"/>
      <c r="G227" s="233"/>
      <c r="H227" s="233"/>
      <c r="I227" s="233"/>
      <c r="J227" s="233"/>
    </row>
    <row r="228" spans="1:10" s="240" customFormat="1">
      <c r="A228" s="277"/>
      <c r="F228" s="233"/>
      <c r="G228" s="233"/>
      <c r="H228" s="233"/>
      <c r="I228" s="233"/>
      <c r="J228" s="233"/>
    </row>
    <row r="229" spans="1:10" s="240" customFormat="1">
      <c r="A229" s="277"/>
      <c r="F229" s="233"/>
      <c r="G229" s="233"/>
      <c r="H229" s="233"/>
      <c r="I229" s="233"/>
      <c r="J229" s="233"/>
    </row>
    <row r="230" spans="1:10" s="240" customFormat="1">
      <c r="A230" s="277"/>
      <c r="F230" s="233"/>
      <c r="G230" s="233"/>
      <c r="H230" s="233"/>
      <c r="I230" s="233"/>
      <c r="J230" s="233"/>
    </row>
    <row r="231" spans="1:10" s="240" customFormat="1">
      <c r="A231" s="277"/>
      <c r="F231" s="233"/>
      <c r="G231" s="233"/>
      <c r="H231" s="233"/>
      <c r="I231" s="233"/>
      <c r="J231" s="233"/>
    </row>
    <row r="232" spans="1:10" s="240" customFormat="1">
      <c r="A232" s="277"/>
      <c r="F232" s="233"/>
      <c r="G232" s="233"/>
      <c r="H232" s="233"/>
      <c r="I232" s="233"/>
      <c r="J232" s="233"/>
    </row>
    <row r="233" spans="1:10" s="240" customFormat="1">
      <c r="A233" s="277"/>
      <c r="F233" s="233"/>
      <c r="G233" s="233"/>
      <c r="H233" s="233"/>
      <c r="I233" s="233"/>
      <c r="J233" s="233"/>
    </row>
    <row r="234" spans="1:10" s="240" customFormat="1">
      <c r="A234" s="277"/>
      <c r="F234" s="233"/>
      <c r="G234" s="233"/>
      <c r="H234" s="233"/>
      <c r="I234" s="233"/>
      <c r="J234" s="233"/>
    </row>
    <row r="235" spans="1:10" s="240" customFormat="1">
      <c r="A235" s="277"/>
      <c r="F235" s="233"/>
      <c r="G235" s="233"/>
      <c r="H235" s="233"/>
      <c r="I235" s="233"/>
      <c r="J235" s="233"/>
    </row>
    <row r="236" spans="1:10" s="240" customFormat="1">
      <c r="A236" s="277"/>
      <c r="F236" s="233"/>
      <c r="G236" s="233"/>
      <c r="H236" s="233"/>
      <c r="I236" s="233"/>
      <c r="J236" s="233"/>
    </row>
    <row r="237" spans="1:10" s="240" customFormat="1">
      <c r="A237" s="277"/>
      <c r="F237" s="233"/>
      <c r="G237" s="233"/>
      <c r="H237" s="233"/>
      <c r="I237" s="233"/>
      <c r="J237" s="233"/>
    </row>
    <row r="238" spans="1:10" s="240" customFormat="1">
      <c r="A238" s="277"/>
      <c r="F238" s="233"/>
      <c r="G238" s="233"/>
      <c r="H238" s="233"/>
      <c r="I238" s="233"/>
      <c r="J238" s="233"/>
    </row>
    <row r="239" spans="1:10" s="240" customFormat="1">
      <c r="A239" s="277"/>
      <c r="F239" s="233"/>
      <c r="G239" s="233"/>
      <c r="H239" s="233"/>
      <c r="I239" s="233"/>
      <c r="J239" s="233"/>
    </row>
    <row r="240" spans="1:10" s="240" customFormat="1">
      <c r="A240" s="277"/>
      <c r="F240" s="233"/>
      <c r="G240" s="233"/>
      <c r="H240" s="233"/>
      <c r="I240" s="233"/>
      <c r="J240" s="233"/>
    </row>
    <row r="241" spans="1:10" s="240" customFormat="1">
      <c r="A241" s="277"/>
      <c r="F241" s="233"/>
      <c r="G241" s="233"/>
      <c r="H241" s="233"/>
      <c r="I241" s="233"/>
      <c r="J241" s="233"/>
    </row>
    <row r="242" spans="1:10" s="240" customFormat="1">
      <c r="A242" s="277"/>
      <c r="F242" s="233"/>
      <c r="G242" s="233"/>
      <c r="H242" s="233"/>
      <c r="I242" s="233"/>
      <c r="J242" s="233"/>
    </row>
    <row r="243" spans="1:10" s="240" customFormat="1">
      <c r="A243" s="277"/>
      <c r="F243" s="233"/>
      <c r="G243" s="233"/>
      <c r="H243" s="233"/>
      <c r="I243" s="233"/>
      <c r="J243" s="233"/>
    </row>
    <row r="244" spans="1:10" s="240" customFormat="1">
      <c r="A244" s="277"/>
      <c r="F244" s="233"/>
      <c r="G244" s="233"/>
      <c r="H244" s="233"/>
      <c r="I244" s="233"/>
      <c r="J244" s="233"/>
    </row>
    <row r="245" spans="1:10" s="240" customFormat="1">
      <c r="A245" s="277"/>
      <c r="F245" s="233"/>
      <c r="G245" s="233"/>
      <c r="H245" s="233"/>
      <c r="I245" s="233"/>
      <c r="J245" s="233"/>
    </row>
    <row r="246" spans="1:10" s="240" customFormat="1">
      <c r="A246" s="277"/>
      <c r="F246" s="233"/>
      <c r="G246" s="233"/>
      <c r="H246" s="233"/>
      <c r="I246" s="233"/>
      <c r="J246" s="233"/>
    </row>
    <row r="247" spans="1:10" s="240" customFormat="1">
      <c r="A247" s="277"/>
      <c r="F247" s="233"/>
      <c r="G247" s="233"/>
      <c r="H247" s="233"/>
      <c r="I247" s="233"/>
      <c r="J247" s="233"/>
    </row>
    <row r="248" spans="1:10" s="240" customFormat="1">
      <c r="A248" s="277"/>
      <c r="F248" s="233"/>
      <c r="G248" s="233"/>
      <c r="H248" s="233"/>
      <c r="I248" s="233"/>
      <c r="J248" s="233"/>
    </row>
    <row r="249" spans="1:10" s="240" customFormat="1">
      <c r="A249" s="277"/>
      <c r="F249" s="233"/>
      <c r="G249" s="233"/>
      <c r="H249" s="233"/>
      <c r="I249" s="233"/>
      <c r="J249" s="233"/>
    </row>
    <row r="250" spans="1:10" s="240" customFormat="1">
      <c r="A250" s="277"/>
      <c r="F250" s="233"/>
      <c r="G250" s="233"/>
      <c r="H250" s="233"/>
      <c r="I250" s="233"/>
      <c r="J250" s="233"/>
    </row>
    <row r="251" spans="1:10" s="240" customFormat="1">
      <c r="A251" s="277"/>
      <c r="F251" s="233"/>
      <c r="G251" s="233"/>
      <c r="H251" s="233"/>
      <c r="I251" s="233"/>
      <c r="J251" s="233"/>
    </row>
    <row r="252" spans="1:10" s="240" customFormat="1">
      <c r="A252" s="277"/>
      <c r="F252" s="233"/>
      <c r="G252" s="233"/>
      <c r="H252" s="233"/>
      <c r="I252" s="233"/>
      <c r="J252" s="233"/>
    </row>
    <row r="253" spans="1:10" s="240" customFormat="1">
      <c r="A253" s="277"/>
      <c r="F253" s="233"/>
      <c r="G253" s="233"/>
      <c r="H253" s="233"/>
      <c r="I253" s="233"/>
      <c r="J253" s="233"/>
    </row>
    <row r="254" spans="1:10" s="240" customFormat="1">
      <c r="A254" s="277"/>
      <c r="F254" s="233"/>
      <c r="G254" s="233"/>
      <c r="H254" s="233"/>
      <c r="I254" s="233"/>
      <c r="J254" s="233"/>
    </row>
    <row r="255" spans="1:10" s="240" customFormat="1">
      <c r="A255" s="277"/>
      <c r="F255" s="233"/>
      <c r="G255" s="233"/>
      <c r="H255" s="233"/>
      <c r="I255" s="233"/>
      <c r="J255" s="233"/>
    </row>
    <row r="256" spans="1:10" s="240" customFormat="1">
      <c r="A256" s="277"/>
      <c r="F256" s="233"/>
      <c r="G256" s="233"/>
      <c r="H256" s="233"/>
      <c r="I256" s="233"/>
      <c r="J256" s="233"/>
    </row>
    <row r="257" spans="1:10" s="240" customFormat="1">
      <c r="A257" s="277"/>
      <c r="F257" s="233"/>
      <c r="G257" s="233"/>
      <c r="H257" s="233"/>
      <c r="I257" s="233"/>
      <c r="J257" s="233"/>
    </row>
    <row r="258" spans="1:10" s="240" customFormat="1">
      <c r="A258" s="277"/>
      <c r="F258" s="233"/>
      <c r="G258" s="233"/>
      <c r="H258" s="233"/>
      <c r="I258" s="233"/>
      <c r="J258" s="233"/>
    </row>
    <row r="259" spans="1:10" s="240" customFormat="1">
      <c r="A259" s="277"/>
      <c r="F259" s="233"/>
      <c r="G259" s="233"/>
      <c r="H259" s="233"/>
      <c r="I259" s="233"/>
      <c r="J259" s="233"/>
    </row>
    <row r="260" spans="1:10" s="240" customFormat="1">
      <c r="A260" s="277"/>
      <c r="F260" s="233"/>
      <c r="G260" s="233"/>
      <c r="H260" s="233"/>
      <c r="I260" s="233"/>
      <c r="J260" s="233"/>
    </row>
    <row r="261" spans="1:10" s="240" customFormat="1">
      <c r="A261" s="277"/>
      <c r="F261" s="233"/>
      <c r="G261" s="233"/>
      <c r="H261" s="233"/>
      <c r="I261" s="233"/>
      <c r="J261" s="233"/>
    </row>
    <row r="262" spans="1:10" s="240" customFormat="1">
      <c r="A262" s="277"/>
      <c r="F262" s="233"/>
      <c r="G262" s="233"/>
      <c r="H262" s="233"/>
      <c r="I262" s="233"/>
      <c r="J262" s="233"/>
    </row>
    <row r="263" spans="1:10" s="240" customFormat="1">
      <c r="A263" s="277"/>
      <c r="F263" s="233"/>
      <c r="G263" s="233"/>
      <c r="H263" s="233"/>
      <c r="I263" s="233"/>
      <c r="J263" s="233"/>
    </row>
    <row r="264" spans="1:10" s="240" customFormat="1">
      <c r="A264" s="277"/>
      <c r="F264" s="233"/>
      <c r="G264" s="233"/>
      <c r="H264" s="233"/>
      <c r="I264" s="233"/>
      <c r="J264" s="233"/>
    </row>
    <row r="265" spans="1:10" s="240" customFormat="1">
      <c r="A265" s="277"/>
      <c r="F265" s="233"/>
      <c r="G265" s="233"/>
      <c r="H265" s="233"/>
      <c r="I265" s="233"/>
      <c r="J265" s="233"/>
    </row>
    <row r="266" spans="1:10" s="240" customFormat="1">
      <c r="A266" s="277"/>
      <c r="F266" s="233"/>
      <c r="G266" s="233"/>
      <c r="H266" s="233"/>
      <c r="I266" s="233"/>
      <c r="J266" s="233"/>
    </row>
    <row r="267" spans="1:10" s="240" customFormat="1">
      <c r="A267" s="277"/>
      <c r="F267" s="233"/>
      <c r="G267" s="233"/>
      <c r="H267" s="233"/>
      <c r="I267" s="233"/>
      <c r="J267" s="233"/>
    </row>
    <row r="268" spans="1:10" s="240" customFormat="1">
      <c r="A268" s="277"/>
      <c r="F268" s="233"/>
      <c r="G268" s="233"/>
      <c r="H268" s="233"/>
      <c r="I268" s="233"/>
      <c r="J268" s="233"/>
    </row>
    <row r="269" spans="1:10" s="240" customFormat="1">
      <c r="A269" s="277"/>
      <c r="F269" s="233"/>
      <c r="G269" s="233"/>
      <c r="H269" s="233"/>
      <c r="I269" s="233"/>
      <c r="J269" s="233"/>
    </row>
    <row r="270" spans="1:10" s="240" customFormat="1">
      <c r="A270" s="277"/>
      <c r="F270" s="233"/>
      <c r="G270" s="233"/>
      <c r="H270" s="233"/>
      <c r="I270" s="233"/>
      <c r="J270" s="233"/>
    </row>
    <row r="271" spans="1:10" s="240" customFormat="1">
      <c r="A271" s="277"/>
      <c r="F271" s="233"/>
      <c r="G271" s="233"/>
      <c r="H271" s="233"/>
      <c r="I271" s="233"/>
      <c r="J271" s="233"/>
    </row>
    <row r="272" spans="1:10" s="240" customFormat="1">
      <c r="A272" s="277"/>
      <c r="F272" s="233"/>
      <c r="G272" s="233"/>
      <c r="H272" s="233"/>
      <c r="I272" s="233"/>
      <c r="J272" s="233"/>
    </row>
    <row r="273" spans="1:10" s="240" customFormat="1">
      <c r="A273" s="277"/>
      <c r="F273" s="233"/>
      <c r="G273" s="233"/>
      <c r="H273" s="233"/>
      <c r="I273" s="233"/>
      <c r="J273" s="233"/>
    </row>
    <row r="274" spans="1:10" s="240" customFormat="1">
      <c r="A274" s="277"/>
      <c r="F274" s="233"/>
      <c r="G274" s="233"/>
      <c r="H274" s="233"/>
      <c r="I274" s="233"/>
      <c r="J274" s="233"/>
    </row>
    <row r="275" spans="1:10" s="240" customFormat="1">
      <c r="A275" s="277"/>
      <c r="F275" s="233"/>
      <c r="G275" s="233"/>
      <c r="H275" s="233"/>
      <c r="I275" s="233"/>
      <c r="J275" s="233"/>
    </row>
    <row r="276" spans="1:10" s="240" customFormat="1">
      <c r="A276" s="277"/>
      <c r="F276" s="233"/>
      <c r="G276" s="233"/>
      <c r="H276" s="233"/>
      <c r="I276" s="233"/>
      <c r="J276" s="233"/>
    </row>
    <row r="277" spans="1:10" s="240" customFormat="1">
      <c r="A277" s="277"/>
      <c r="F277" s="233"/>
      <c r="G277" s="233"/>
      <c r="H277" s="233"/>
      <c r="I277" s="233"/>
      <c r="J277" s="233"/>
    </row>
    <row r="278" spans="1:10" s="240" customFormat="1">
      <c r="A278" s="277"/>
      <c r="F278" s="233"/>
      <c r="G278" s="233"/>
      <c r="H278" s="233"/>
      <c r="I278" s="233"/>
      <c r="J278" s="233"/>
    </row>
    <row r="279" spans="1:10" s="240" customFormat="1">
      <c r="A279" s="277"/>
      <c r="F279" s="233"/>
      <c r="G279" s="233"/>
      <c r="H279" s="233"/>
      <c r="I279" s="233"/>
      <c r="J279" s="233"/>
    </row>
  </sheetData>
  <mergeCells count="75">
    <mergeCell ref="A1:I1"/>
    <mergeCell ref="I45:J45"/>
    <mergeCell ref="C128:F128"/>
    <mergeCell ref="H128:J128"/>
    <mergeCell ref="C127:F127"/>
    <mergeCell ref="A74:J74"/>
    <mergeCell ref="A14:B14"/>
    <mergeCell ref="A13:B13"/>
    <mergeCell ref="A18:B18"/>
    <mergeCell ref="A2:B6"/>
    <mergeCell ref="G9:J9"/>
    <mergeCell ref="G11:J11"/>
    <mergeCell ref="G13:J13"/>
    <mergeCell ref="A10:B10"/>
    <mergeCell ref="A15:B15"/>
    <mergeCell ref="G8:J8"/>
    <mergeCell ref="G14:J14"/>
    <mergeCell ref="G16:J16"/>
    <mergeCell ref="A39:J39"/>
    <mergeCell ref="A38:J38"/>
    <mergeCell ref="B35:F35"/>
    <mergeCell ref="B36:F36"/>
    <mergeCell ref="B27:F27"/>
    <mergeCell ref="B28:F28"/>
    <mergeCell ref="B32:F32"/>
    <mergeCell ref="B31:F31"/>
    <mergeCell ref="B34:F34"/>
    <mergeCell ref="G31:H31"/>
    <mergeCell ref="G32:H32"/>
    <mergeCell ref="B25:G25"/>
    <mergeCell ref="B29:F29"/>
    <mergeCell ref="B30:F30"/>
    <mergeCell ref="A44:J44"/>
    <mergeCell ref="A84:J84"/>
    <mergeCell ref="I43:J43"/>
    <mergeCell ref="I46:J46"/>
    <mergeCell ref="I47:J47"/>
    <mergeCell ref="I48:J48"/>
    <mergeCell ref="I49:J49"/>
    <mergeCell ref="I50:J50"/>
    <mergeCell ref="I51:J51"/>
    <mergeCell ref="I55:J55"/>
    <mergeCell ref="I56:J56"/>
    <mergeCell ref="I57:J57"/>
    <mergeCell ref="I58:J58"/>
    <mergeCell ref="I59:J59"/>
    <mergeCell ref="A19:B19"/>
    <mergeCell ref="A16:B16"/>
    <mergeCell ref="G20:J20"/>
    <mergeCell ref="G22:J22"/>
    <mergeCell ref="G23:J23"/>
    <mergeCell ref="B26:F26"/>
    <mergeCell ref="A21:B21"/>
    <mergeCell ref="G21:J21"/>
    <mergeCell ref="B24:F24"/>
    <mergeCell ref="E41:E42"/>
    <mergeCell ref="D41:D42"/>
    <mergeCell ref="C41:C42"/>
    <mergeCell ref="I42:J42"/>
    <mergeCell ref="A41:A42"/>
    <mergeCell ref="B41:B42"/>
    <mergeCell ref="F41:F42"/>
    <mergeCell ref="G41:J41"/>
    <mergeCell ref="I83:J83"/>
    <mergeCell ref="G127:I127"/>
    <mergeCell ref="I72:J72"/>
    <mergeCell ref="I60:J60"/>
    <mergeCell ref="I62:J62"/>
    <mergeCell ref="I70:J70"/>
    <mergeCell ref="I71:J71"/>
    <mergeCell ref="A115:J115"/>
    <mergeCell ref="A90:J90"/>
    <mergeCell ref="A69:J69"/>
    <mergeCell ref="A82:J82"/>
    <mergeCell ref="A106:J106"/>
  </mergeCells>
  <phoneticPr fontId="3" type="noConversion"/>
  <pageMargins left="0.59055118110236227" right="0.59055118110236227" top="0.78740157480314965" bottom="0.59055118110236227" header="0" footer="0"/>
  <pageSetup paperSize="9" scale="60" orientation="landscape" verticalDpi="300" r:id="rId1"/>
  <headerFooter alignWithMargins="0"/>
  <ignoredErrors>
    <ignoredError sqref="B107:B114 B116:B1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7"/>
  <sheetViews>
    <sheetView view="pageBreakPreview" topLeftCell="A13" zoomScale="75" zoomScaleNormal="75" zoomScaleSheetLayoutView="75" workbookViewId="0">
      <selection activeCell="H26" sqref="H26"/>
    </sheetView>
  </sheetViews>
  <sheetFormatPr defaultRowHeight="12.75"/>
  <cols>
    <col min="1" max="1" width="94.285156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91.85546875" style="9" customWidth="1"/>
    <col min="9" max="9" width="9.5703125" style="9" customWidth="1"/>
    <col min="10" max="16384" width="9.140625" style="9"/>
  </cols>
  <sheetData>
    <row r="1" spans="1:8" ht="24.75" customHeight="1">
      <c r="H1" s="18" t="s">
        <v>355</v>
      </c>
    </row>
    <row r="2" spans="1:8" ht="25.5" customHeight="1">
      <c r="A2" s="599" t="s">
        <v>148</v>
      </c>
      <c r="B2" s="599"/>
      <c r="C2" s="599"/>
      <c r="D2" s="599"/>
      <c r="E2" s="599"/>
      <c r="F2" s="599"/>
      <c r="G2" s="599"/>
      <c r="H2" s="599"/>
    </row>
    <row r="3" spans="1:8" ht="16.5" customHeight="1"/>
    <row r="4" spans="1:8" ht="45" customHeight="1">
      <c r="A4" s="605" t="s">
        <v>166</v>
      </c>
      <c r="B4" s="600" t="s">
        <v>0</v>
      </c>
      <c r="C4" s="600" t="s">
        <v>80</v>
      </c>
      <c r="D4" s="554" t="s">
        <v>443</v>
      </c>
      <c r="E4" s="554" t="s">
        <v>444</v>
      </c>
      <c r="F4" s="556" t="s">
        <v>440</v>
      </c>
      <c r="G4" s="554" t="s">
        <v>471</v>
      </c>
      <c r="H4" s="600" t="s">
        <v>81</v>
      </c>
    </row>
    <row r="5" spans="1:8" ht="52.5" customHeight="1">
      <c r="A5" s="606"/>
      <c r="B5" s="601"/>
      <c r="C5" s="601"/>
      <c r="D5" s="555"/>
      <c r="E5" s="555"/>
      <c r="F5" s="557"/>
      <c r="G5" s="555"/>
      <c r="H5" s="601"/>
    </row>
    <row r="6" spans="1:8" s="14" customFormat="1" ht="18" customHeight="1">
      <c r="A6" s="10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</row>
    <row r="7" spans="1:8" s="14" customFormat="1" ht="35.25" customHeight="1">
      <c r="A7" s="13" t="s">
        <v>126</v>
      </c>
      <c r="B7" s="27"/>
      <c r="C7" s="26"/>
      <c r="D7" s="26"/>
      <c r="E7" s="26"/>
      <c r="F7" s="26"/>
      <c r="G7" s="26"/>
      <c r="H7" s="26"/>
    </row>
    <row r="8" spans="1:8" ht="66" customHeight="1">
      <c r="A8" s="5" t="s">
        <v>324</v>
      </c>
      <c r="B8" s="20">
        <v>5000</v>
      </c>
      <c r="C8" s="28" t="s">
        <v>189</v>
      </c>
      <c r="D8" s="189">
        <f>('Осн. фін. пок.'!C47/'Осн. фін. пок.'!C45)*100</f>
        <v>11.413093379854926</v>
      </c>
      <c r="E8" s="189">
        <f>('Осн. фін. пок.'!D47/'Осн. фін. пок.'!D45)*100</f>
        <v>9.0004245483277519</v>
      </c>
      <c r="F8" s="189">
        <f>('Осн. фін. пок.'!E47/'Осн. фін. пок.'!E45)*100</f>
        <v>10.219271776302556</v>
      </c>
      <c r="G8" s="189">
        <f>('Осн. фін. пок.'!F47/'Осн. фін. пок.'!F45)*100</f>
        <v>10.014150943396226</v>
      </c>
      <c r="H8" s="29"/>
    </row>
    <row r="9" spans="1:8" ht="66" customHeight="1">
      <c r="A9" s="5" t="s">
        <v>325</v>
      </c>
      <c r="B9" s="20">
        <v>5010</v>
      </c>
      <c r="C9" s="28" t="s">
        <v>189</v>
      </c>
      <c r="D9" s="189">
        <f>('Осн. фін. пок.'!C53/'Осн. фін. пок.'!C45)*100</f>
        <v>1.5976494353135615</v>
      </c>
      <c r="E9" s="189">
        <f>('Осн. фін. пок.'!D53/'Осн. фін. пок.'!D45)*100</f>
        <v>1.632152460021699</v>
      </c>
      <c r="F9" s="189">
        <f>('Осн. фін. пок.'!E53/'Осн. фін. пок.'!E45)*100</f>
        <v>0.95889492389190645</v>
      </c>
      <c r="G9" s="189">
        <f>('Осн. фін. пок.'!F53/'Осн. фін. пок.'!F45)*100</f>
        <v>1.4339622641509433</v>
      </c>
      <c r="H9" s="29"/>
    </row>
    <row r="10" spans="1:8" ht="51" customHeight="1">
      <c r="A10" s="16" t="s">
        <v>327</v>
      </c>
      <c r="B10" s="20">
        <v>5020</v>
      </c>
      <c r="C10" s="28" t="s">
        <v>189</v>
      </c>
      <c r="D10" s="189">
        <f>('Осн. фін. пок.'!C66/'Осн. фін. пок.'!C97)*100</f>
        <v>1.6811594202898552</v>
      </c>
      <c r="E10" s="189">
        <f>('Осн. фін. пок.'!D66/'Осн. фін. пок.'!D97)*100</f>
        <v>13.525698827772766</v>
      </c>
      <c r="F10" s="189">
        <f>('Осн. фін. пок.'!E66/'Осн. фін. пок.'!E97)*100</f>
        <v>0</v>
      </c>
      <c r="G10" s="189">
        <f>('Осн. фін. пок.'!F66/'Осн. фін. пок.'!F97)*100</f>
        <v>7.6805696846388605</v>
      </c>
      <c r="H10" s="29" t="s">
        <v>190</v>
      </c>
    </row>
    <row r="11" spans="1:8" ht="51" customHeight="1">
      <c r="A11" s="16" t="s">
        <v>399</v>
      </c>
      <c r="B11" s="20">
        <v>5030</v>
      </c>
      <c r="C11" s="28" t="s">
        <v>189</v>
      </c>
      <c r="D11" s="189">
        <f>('Осн. фін. пок.'!C66/'Осн. фін. пок.'!C98)*100</f>
        <v>3.4238488783943333</v>
      </c>
      <c r="E11" s="189">
        <f>('Осн. фін. пок.'!D66/'Осн. фін. пок.'!D98)*100</f>
        <v>17.064846416382252</v>
      </c>
      <c r="F11" s="189">
        <f>('Осн. фін. пок.'!E66/'Осн. фін. пок.'!E98)*100</f>
        <v>0</v>
      </c>
      <c r="G11" s="189">
        <f>('Осн. фін. пок.'!F66/'Осн. фін. пок.'!F98)*100</f>
        <v>16.871508379888269</v>
      </c>
      <c r="H11" s="29"/>
    </row>
    <row r="12" spans="1:8" ht="65.25" customHeight="1">
      <c r="A12" s="16" t="s">
        <v>326</v>
      </c>
      <c r="B12" s="20">
        <v>5040</v>
      </c>
      <c r="C12" s="28" t="s">
        <v>189</v>
      </c>
      <c r="D12" s="189">
        <f>('Осн. фін. пок.'!C66/'Осн. фін. пок.'!C45)*100</f>
        <v>0.2662749058855936</v>
      </c>
      <c r="E12" s="189">
        <f>('Осн. фін. пок.'!D66/'Осн. фін. пок.'!D45)*100</f>
        <v>0.7075805462521817</v>
      </c>
      <c r="F12" s="189">
        <f>('Осн. фін. пок.'!E66/'Осн. фін. пок.'!E45)*100</f>
        <v>0</v>
      </c>
      <c r="G12" s="189">
        <f>('Осн. фін. пок.'!F66/'Осн. фін. пок.'!F45)*100</f>
        <v>0.71226415094339623</v>
      </c>
      <c r="H12" s="29" t="s">
        <v>191</v>
      </c>
    </row>
    <row r="13" spans="1:8" ht="38.25" customHeight="1">
      <c r="A13" s="13" t="s">
        <v>128</v>
      </c>
      <c r="B13" s="20"/>
      <c r="C13" s="30"/>
      <c r="D13" s="189"/>
      <c r="E13" s="189"/>
      <c r="F13" s="189"/>
      <c r="G13" s="189"/>
      <c r="H13" s="29"/>
    </row>
    <row r="14" spans="1:8" ht="65.25" customHeight="1">
      <c r="A14" s="15" t="s">
        <v>400</v>
      </c>
      <c r="B14" s="20">
        <v>5100</v>
      </c>
      <c r="C14" s="28"/>
      <c r="D14" s="189">
        <f>('Осн. фін. пок.'!C99+'Осн. фін. пок.'!C100)/'Осн. фін. пок.'!C53</f>
        <v>5.0459770114942533</v>
      </c>
      <c r="E14" s="189">
        <f>('Осн. фін. пок.'!D99+'Осн. фін. пок.'!D100)/'Осн. фін. пок.'!D53</f>
        <v>0.66473988439306353</v>
      </c>
      <c r="F14" s="189">
        <f>('Осн. фін. пок.'!E99+'Осн. фін. пок.'!E100)/'Осн. фін. пок.'!E53</f>
        <v>9.41958041958042</v>
      </c>
      <c r="G14" s="189">
        <f>('Осн. фін. пок.'!F99+'Осн. фін. пок.'!F100)/'Осн. фін. пок.'!F53</f>
        <v>3.5230263157894739</v>
      </c>
      <c r="H14" s="29"/>
    </row>
    <row r="15" spans="1:8" s="14" customFormat="1" ht="66" customHeight="1">
      <c r="A15" s="15" t="s">
        <v>401</v>
      </c>
      <c r="B15" s="20">
        <v>5110</v>
      </c>
      <c r="C15" s="28" t="s">
        <v>123</v>
      </c>
      <c r="D15" s="189">
        <f>'Осн. фін. пок.'!C98/('Осн. фін. пок.'!C99+'Осн. фін. пок.'!C100)</f>
        <v>0.96469248291571752</v>
      </c>
      <c r="E15" s="189">
        <f>'Осн. фін. пок.'!D98/('Осн. фін. пок.'!D99+'Осн. фін. пок.'!D100)</f>
        <v>3.8217391304347825</v>
      </c>
      <c r="F15" s="189">
        <f>'Осн. фін. пок.'!E98/('Осн. фін. пок.'!E99+'Осн. фін. пок.'!E100)</f>
        <v>0.56050482553823311</v>
      </c>
      <c r="G15" s="189">
        <f>'Осн. фін. пок.'!F98/('Осн. фін. пок.'!F99+'Осн. фін. пок.'!F100)</f>
        <v>0.83566760037348276</v>
      </c>
      <c r="H15" s="29" t="s">
        <v>192</v>
      </c>
    </row>
    <row r="16" spans="1:8" s="14" customFormat="1" ht="56.25">
      <c r="A16" s="15" t="s">
        <v>402</v>
      </c>
      <c r="B16" s="20">
        <v>5120</v>
      </c>
      <c r="C16" s="28" t="s">
        <v>123</v>
      </c>
      <c r="D16" s="189">
        <f>'Осн. фін. пок.'!C95/'Осн. фін. пок.'!C100</f>
        <v>1.3758542141230068</v>
      </c>
      <c r="E16" s="189">
        <f>'Осн. фін. пок.'!D95/'Осн. фін. пок.'!D100</f>
        <v>2.5826086956521741</v>
      </c>
      <c r="F16" s="189">
        <f>'Осн. фін. пок.'!E95/'Осн. фін. пок.'!E100</f>
        <v>1.2828507795100224</v>
      </c>
      <c r="G16" s="189">
        <f>'Осн. фін. пок.'!F95/'Осн. фін. пок.'!F100</f>
        <v>1.4780578898225958</v>
      </c>
      <c r="H16" s="29" t="s">
        <v>194</v>
      </c>
    </row>
    <row r="17" spans="1:10" ht="33.75" customHeight="1">
      <c r="A17" s="13" t="s">
        <v>127</v>
      </c>
      <c r="B17" s="20"/>
      <c r="C17" s="28"/>
      <c r="D17" s="189"/>
      <c r="E17" s="189"/>
      <c r="F17" s="189"/>
      <c r="G17" s="189"/>
      <c r="H17" s="29"/>
    </row>
    <row r="18" spans="1:10" ht="52.5" customHeight="1">
      <c r="A18" s="15" t="s">
        <v>316</v>
      </c>
      <c r="B18" s="20">
        <v>5200</v>
      </c>
      <c r="C18" s="28"/>
      <c r="D18" s="189">
        <f>'IV. Кап. інвестиції'!C7/'I. Фін результат'!C93</f>
        <v>0.17006802721088435</v>
      </c>
      <c r="E18" s="189">
        <f>'IV. Кап. інвестиції'!D7/'I. Фін результат'!D93</f>
        <v>0.69938650306748462</v>
      </c>
      <c r="F18" s="189">
        <f>'IV. Кап. інвестиції'!E7/'I. Фін результат'!E93</f>
        <v>0</v>
      </c>
      <c r="G18" s="189">
        <f>'IV. Кап. інвестиції'!F7/'I. Фін результат'!F93</f>
        <v>1.075</v>
      </c>
      <c r="H18" s="29"/>
    </row>
    <row r="19" spans="1:10" ht="83.25" customHeight="1">
      <c r="A19" s="15" t="s">
        <v>317</v>
      </c>
      <c r="B19" s="20">
        <v>5210</v>
      </c>
      <c r="C19" s="28"/>
      <c r="D19" s="189">
        <f>'Осн. фін. пок.'!C83/'Осн. фін. пок.'!C45</f>
        <v>2.2954733265999447E-3</v>
      </c>
      <c r="E19" s="189">
        <f>'Осн. фін. пок.'!D83/'Осн. фін. пок.'!D45</f>
        <v>5.3776121515165809E-3</v>
      </c>
      <c r="F19" s="189">
        <f>'Осн. фін. пок.'!E83/'Осн. фін. пок.'!E45</f>
        <v>0</v>
      </c>
      <c r="G19" s="189">
        <f>'Осн. фін. пок.'!F83/'Осн. фін. пок.'!F45</f>
        <v>6.0849056603773585E-3</v>
      </c>
      <c r="H19" s="29"/>
    </row>
    <row r="20" spans="1:10" ht="55.5" customHeight="1">
      <c r="A20" s="15" t="s">
        <v>318</v>
      </c>
      <c r="B20" s="20">
        <v>5220</v>
      </c>
      <c r="C20" s="28" t="s">
        <v>274</v>
      </c>
      <c r="D20" s="189">
        <f>'Осн. фін. пок.'!C94/'Осн. фін. пок.'!C93</f>
        <v>0.61010558069381604</v>
      </c>
      <c r="E20" s="189">
        <f>'Осн. фін. пок.'!D94/'Осн. фін. пок.'!D93</f>
        <v>0.64236111111111116</v>
      </c>
      <c r="F20" s="189">
        <f>'Осн. фін. пок.'!E94/'Осн. фін. пок.'!E93</f>
        <v>0.71794871794871795</v>
      </c>
      <c r="G20" s="189">
        <f>'Осн. фін. пок.'!F94/'Осн. фін. пок.'!F93</f>
        <v>0.73676975945017187</v>
      </c>
      <c r="H20" s="29" t="s">
        <v>193</v>
      </c>
    </row>
    <row r="21" spans="1:10" ht="34.5" customHeight="1">
      <c r="A21" s="13" t="s">
        <v>172</v>
      </c>
      <c r="B21" s="20"/>
      <c r="C21" s="28"/>
      <c r="D21" s="189"/>
      <c r="E21" s="189"/>
      <c r="F21" s="189"/>
      <c r="G21" s="189"/>
      <c r="H21" s="29"/>
    </row>
    <row r="22" spans="1:10" ht="87.75" customHeight="1">
      <c r="A22" s="16" t="s">
        <v>200</v>
      </c>
      <c r="B22" s="20">
        <v>5300</v>
      </c>
      <c r="C22" s="28"/>
      <c r="D22" s="189"/>
      <c r="E22" s="189"/>
      <c r="F22" s="189"/>
      <c r="G22" s="189"/>
      <c r="H22" s="29"/>
    </row>
    <row r="23" spans="1:10" ht="20.100000000000001" customHeight="1">
      <c r="B23" s="31"/>
      <c r="C23" s="31"/>
      <c r="D23" s="31"/>
      <c r="E23" s="31"/>
      <c r="F23" s="31"/>
      <c r="G23" s="31"/>
      <c r="H23" s="31"/>
    </row>
    <row r="24" spans="1:10" ht="20.100000000000001" customHeight="1"/>
    <row r="25" spans="1:10" ht="20.100000000000001" customHeight="1"/>
    <row r="26" spans="1:10" s="3" customFormat="1" ht="30.75" customHeight="1">
      <c r="A26" s="126" t="s">
        <v>361</v>
      </c>
      <c r="B26" s="12"/>
      <c r="C26" s="1"/>
      <c r="D26" s="602" t="s">
        <v>85</v>
      </c>
      <c r="E26" s="603"/>
      <c r="F26" s="603"/>
      <c r="G26" s="603"/>
      <c r="H26" s="478" t="s">
        <v>501</v>
      </c>
      <c r="I26" s="9"/>
      <c r="J26" s="9"/>
    </row>
    <row r="27" spans="1:10" s="2" customFormat="1" ht="20.100000000000001" customHeight="1">
      <c r="A27" s="376" t="s">
        <v>369</v>
      </c>
      <c r="B27" s="11"/>
      <c r="C27" s="3"/>
      <c r="D27" s="604" t="s">
        <v>69</v>
      </c>
      <c r="E27" s="604"/>
      <c r="F27" s="604"/>
      <c r="G27" s="604"/>
      <c r="H27" s="358" t="s">
        <v>82</v>
      </c>
      <c r="I27" s="9"/>
      <c r="J27" s="9"/>
    </row>
  </sheetData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86614173228346458" bottom="0.55118110236220474" header="0" footer="0"/>
  <pageSetup paperSize="9" scale="42" orientation="landscape" r:id="rId1"/>
  <headerFooter alignWithMargins="0"/>
  <ignoredErrors>
    <ignoredError sqref="D8:D10 G15:G17 E17:F17 G13 E13:F13 D12:D14 D16:D20 F11:G11 F16 F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2"/>
  <sheetViews>
    <sheetView view="pageBreakPreview" topLeftCell="A28" zoomScale="55" zoomScaleNormal="75" zoomScaleSheetLayoutView="55" workbookViewId="0">
      <selection activeCell="J25" sqref="J25:K25"/>
    </sheetView>
  </sheetViews>
  <sheetFormatPr defaultColWidth="9.140625" defaultRowHeight="18.75"/>
  <cols>
    <col min="1" max="1" width="57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67"/>
      <c r="B1" s="62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8" t="s">
        <v>352</v>
      </c>
    </row>
    <row r="2" spans="1:15" ht="20.25">
      <c r="A2" s="658" t="s">
        <v>94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</row>
    <row r="3" spans="1:15" ht="32.25" customHeight="1">
      <c r="A3" s="658" t="s">
        <v>475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</row>
    <row r="4" spans="1:15" ht="32.25" customHeight="1">
      <c r="A4" s="659" t="s">
        <v>511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</row>
    <row r="5" spans="1:15" ht="20.100000000000001" customHeight="1">
      <c r="A5" s="660" t="s">
        <v>104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</row>
    <row r="6" spans="1:15" ht="36.75" customHeight="1">
      <c r="A6" s="661" t="s">
        <v>275</v>
      </c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</row>
    <row r="7" spans="1:15" ht="46.5" customHeight="1">
      <c r="A7" s="662" t="s">
        <v>195</v>
      </c>
      <c r="B7" s="662"/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</row>
    <row r="8" spans="1:15" s="3" customFormat="1" ht="95.25" customHeight="1">
      <c r="A8" s="619" t="s">
        <v>166</v>
      </c>
      <c r="B8" s="619"/>
      <c r="C8" s="619"/>
      <c r="D8" s="593" t="s">
        <v>443</v>
      </c>
      <c r="E8" s="593"/>
      <c r="F8" s="593" t="s">
        <v>472</v>
      </c>
      <c r="G8" s="593"/>
      <c r="H8" s="565" t="s">
        <v>440</v>
      </c>
      <c r="I8" s="565"/>
      <c r="J8" s="565" t="s">
        <v>457</v>
      </c>
      <c r="K8" s="565"/>
      <c r="L8" s="565" t="s">
        <v>473</v>
      </c>
      <c r="M8" s="565"/>
      <c r="N8" s="565" t="s">
        <v>474</v>
      </c>
      <c r="O8" s="565"/>
    </row>
    <row r="9" spans="1:15" s="3" customFormat="1" ht="24.75" customHeight="1">
      <c r="A9" s="619">
        <v>1</v>
      </c>
      <c r="B9" s="619"/>
      <c r="C9" s="619"/>
      <c r="D9" s="593">
        <v>2</v>
      </c>
      <c r="E9" s="593"/>
      <c r="F9" s="593">
        <v>3</v>
      </c>
      <c r="G9" s="593"/>
      <c r="H9" s="565">
        <v>4</v>
      </c>
      <c r="I9" s="565"/>
      <c r="J9" s="565">
        <v>5</v>
      </c>
      <c r="K9" s="565"/>
      <c r="L9" s="565">
        <v>6</v>
      </c>
      <c r="M9" s="565"/>
      <c r="N9" s="565">
        <v>7</v>
      </c>
      <c r="O9" s="565"/>
    </row>
    <row r="10" spans="1:15" s="3" customFormat="1" ht="107.25" customHeight="1">
      <c r="A10" s="607" t="s">
        <v>360</v>
      </c>
      <c r="B10" s="608"/>
      <c r="C10" s="609"/>
      <c r="D10" s="654">
        <f>SUM(D11:D13)</f>
        <v>88</v>
      </c>
      <c r="E10" s="655"/>
      <c r="F10" s="654">
        <f>SUM(F11:F13)</f>
        <v>86</v>
      </c>
      <c r="G10" s="655"/>
      <c r="H10" s="656">
        <f>SUM(H11:H13)</f>
        <v>88</v>
      </c>
      <c r="I10" s="657"/>
      <c r="J10" s="656">
        <f>SUM(J11:J13)</f>
        <v>86</v>
      </c>
      <c r="K10" s="657"/>
      <c r="L10" s="646">
        <f>J10/H10*100</f>
        <v>97.727272727272734</v>
      </c>
      <c r="M10" s="647"/>
      <c r="N10" s="646">
        <f>J10/D10*100</f>
        <v>97.727272727272734</v>
      </c>
      <c r="O10" s="647"/>
    </row>
    <row r="11" spans="1:15" s="3" customFormat="1" ht="30.75" customHeight="1">
      <c r="A11" s="613" t="s">
        <v>164</v>
      </c>
      <c r="B11" s="614"/>
      <c r="C11" s="615"/>
      <c r="D11" s="644">
        <v>1</v>
      </c>
      <c r="E11" s="645"/>
      <c r="F11" s="644">
        <v>1</v>
      </c>
      <c r="G11" s="645"/>
      <c r="H11" s="642">
        <v>1</v>
      </c>
      <c r="I11" s="643"/>
      <c r="J11" s="644">
        <v>1</v>
      </c>
      <c r="K11" s="645"/>
      <c r="L11" s="640">
        <f t="shared" ref="L11:L25" si="0">J11/H11*100</f>
        <v>100</v>
      </c>
      <c r="M11" s="641"/>
      <c r="N11" s="640">
        <f t="shared" ref="N11:N25" si="1">J11/D11*100</f>
        <v>100</v>
      </c>
      <c r="O11" s="641"/>
    </row>
    <row r="12" spans="1:15" s="3" customFormat="1" ht="30.75" customHeight="1">
      <c r="A12" s="613" t="s">
        <v>173</v>
      </c>
      <c r="B12" s="614"/>
      <c r="C12" s="615"/>
      <c r="D12" s="644">
        <v>5</v>
      </c>
      <c r="E12" s="645"/>
      <c r="F12" s="644">
        <v>5</v>
      </c>
      <c r="G12" s="645"/>
      <c r="H12" s="642">
        <v>5</v>
      </c>
      <c r="I12" s="643"/>
      <c r="J12" s="644">
        <v>5</v>
      </c>
      <c r="K12" s="645"/>
      <c r="L12" s="640">
        <f t="shared" si="0"/>
        <v>100</v>
      </c>
      <c r="M12" s="641"/>
      <c r="N12" s="640">
        <f t="shared" si="1"/>
        <v>100</v>
      </c>
      <c r="O12" s="641"/>
    </row>
    <row r="13" spans="1:15" s="3" customFormat="1" ht="30.75" customHeight="1">
      <c r="A13" s="613" t="s">
        <v>165</v>
      </c>
      <c r="B13" s="614"/>
      <c r="C13" s="615"/>
      <c r="D13" s="644">
        <v>82</v>
      </c>
      <c r="E13" s="645"/>
      <c r="F13" s="644">
        <v>80</v>
      </c>
      <c r="G13" s="645"/>
      <c r="H13" s="642">
        <v>82</v>
      </c>
      <c r="I13" s="643"/>
      <c r="J13" s="644">
        <v>80</v>
      </c>
      <c r="K13" s="645"/>
      <c r="L13" s="640">
        <f t="shared" si="0"/>
        <v>97.560975609756099</v>
      </c>
      <c r="M13" s="641"/>
      <c r="N13" s="640">
        <f t="shared" si="1"/>
        <v>97.560975609756099</v>
      </c>
      <c r="O13" s="641"/>
    </row>
    <row r="14" spans="1:15" s="3" customFormat="1" ht="42" customHeight="1">
      <c r="A14" s="607" t="s">
        <v>319</v>
      </c>
      <c r="B14" s="608"/>
      <c r="C14" s="609"/>
      <c r="D14" s="622">
        <f>SUM(D15:D17)</f>
        <v>3599</v>
      </c>
      <c r="E14" s="623"/>
      <c r="F14" s="650">
        <f>SUM(F15:F17)</f>
        <v>7238</v>
      </c>
      <c r="G14" s="651"/>
      <c r="H14" s="648">
        <f>SUM(H15:I17)</f>
        <v>5429</v>
      </c>
      <c r="I14" s="649"/>
      <c r="J14" s="648">
        <f>SUM(J15:J17)</f>
        <v>7051</v>
      </c>
      <c r="K14" s="649"/>
      <c r="L14" s="646">
        <f t="shared" si="0"/>
        <v>129.87658869036656</v>
      </c>
      <c r="M14" s="647"/>
      <c r="N14" s="646">
        <f t="shared" si="1"/>
        <v>195.91553209224784</v>
      </c>
      <c r="O14" s="647"/>
    </row>
    <row r="15" spans="1:15" s="3" customFormat="1" ht="31.5" customHeight="1">
      <c r="A15" s="613" t="s">
        <v>164</v>
      </c>
      <c r="B15" s="614"/>
      <c r="C15" s="615"/>
      <c r="D15" s="616">
        <v>174</v>
      </c>
      <c r="E15" s="617"/>
      <c r="F15" s="644">
        <v>189</v>
      </c>
      <c r="G15" s="645"/>
      <c r="H15" s="642">
        <v>203</v>
      </c>
      <c r="I15" s="643"/>
      <c r="J15" s="642">
        <v>206</v>
      </c>
      <c r="K15" s="643"/>
      <c r="L15" s="640">
        <f t="shared" si="0"/>
        <v>101.47783251231527</v>
      </c>
      <c r="M15" s="641"/>
      <c r="N15" s="640">
        <f t="shared" si="1"/>
        <v>118.39080459770115</v>
      </c>
      <c r="O15" s="641"/>
    </row>
    <row r="16" spans="1:15" s="3" customFormat="1" ht="36.75" customHeight="1">
      <c r="A16" s="613" t="s">
        <v>173</v>
      </c>
      <c r="B16" s="614"/>
      <c r="C16" s="615"/>
      <c r="D16" s="616">
        <v>391</v>
      </c>
      <c r="E16" s="617"/>
      <c r="F16" s="644">
        <v>576</v>
      </c>
      <c r="G16" s="645"/>
      <c r="H16" s="642">
        <v>537</v>
      </c>
      <c r="I16" s="643"/>
      <c r="J16" s="642">
        <v>653</v>
      </c>
      <c r="K16" s="643"/>
      <c r="L16" s="640">
        <f t="shared" si="0"/>
        <v>121.60148975791434</v>
      </c>
      <c r="M16" s="641"/>
      <c r="N16" s="640">
        <f t="shared" si="1"/>
        <v>167.0076726342711</v>
      </c>
      <c r="O16" s="641"/>
    </row>
    <row r="17" spans="1:15" s="3" customFormat="1" ht="35.25" customHeight="1">
      <c r="A17" s="613" t="s">
        <v>165</v>
      </c>
      <c r="B17" s="614"/>
      <c r="C17" s="615"/>
      <c r="D17" s="616">
        <v>3034</v>
      </c>
      <c r="E17" s="617"/>
      <c r="F17" s="642">
        <v>6473</v>
      </c>
      <c r="G17" s="643"/>
      <c r="H17" s="642">
        <v>4689</v>
      </c>
      <c r="I17" s="643"/>
      <c r="J17" s="642">
        <v>6192</v>
      </c>
      <c r="K17" s="643"/>
      <c r="L17" s="640">
        <f t="shared" si="0"/>
        <v>132.05374280230328</v>
      </c>
      <c r="M17" s="641"/>
      <c r="N17" s="640">
        <f t="shared" si="1"/>
        <v>204.08701384311141</v>
      </c>
      <c r="O17" s="641"/>
    </row>
    <row r="18" spans="1:15" s="3" customFormat="1" ht="43.5" customHeight="1">
      <c r="A18" s="607" t="s">
        <v>320</v>
      </c>
      <c r="B18" s="608"/>
      <c r="C18" s="609"/>
      <c r="D18" s="652">
        <f t="shared" ref="D18" si="2">SUM(D19:E21)</f>
        <v>3599</v>
      </c>
      <c r="E18" s="653"/>
      <c r="F18" s="650">
        <f>SUM(F19:F21)</f>
        <v>7238</v>
      </c>
      <c r="G18" s="651"/>
      <c r="H18" s="648">
        <f>SUM(H19:I21)</f>
        <v>5429</v>
      </c>
      <c r="I18" s="649"/>
      <c r="J18" s="648">
        <f>SUM(J19:J21)</f>
        <v>7051</v>
      </c>
      <c r="K18" s="649"/>
      <c r="L18" s="646">
        <f t="shared" si="0"/>
        <v>129.87658869036656</v>
      </c>
      <c r="M18" s="647"/>
      <c r="N18" s="646">
        <f t="shared" si="1"/>
        <v>195.91553209224784</v>
      </c>
      <c r="O18" s="647"/>
    </row>
    <row r="19" spans="1:15" s="3" customFormat="1" ht="34.5" customHeight="1">
      <c r="A19" s="613" t="s">
        <v>164</v>
      </c>
      <c r="B19" s="614"/>
      <c r="C19" s="615"/>
      <c r="D19" s="616">
        <v>174</v>
      </c>
      <c r="E19" s="617"/>
      <c r="F19" s="644">
        <v>189</v>
      </c>
      <c r="G19" s="645"/>
      <c r="H19" s="642">
        <v>203</v>
      </c>
      <c r="I19" s="643"/>
      <c r="J19" s="642">
        <v>206</v>
      </c>
      <c r="K19" s="643"/>
      <c r="L19" s="640">
        <f t="shared" si="0"/>
        <v>101.47783251231527</v>
      </c>
      <c r="M19" s="641"/>
      <c r="N19" s="640">
        <f t="shared" si="1"/>
        <v>118.39080459770115</v>
      </c>
      <c r="O19" s="641"/>
    </row>
    <row r="20" spans="1:15" s="3" customFormat="1" ht="31.5" customHeight="1">
      <c r="A20" s="613" t="s">
        <v>173</v>
      </c>
      <c r="B20" s="614"/>
      <c r="C20" s="615"/>
      <c r="D20" s="616">
        <v>391</v>
      </c>
      <c r="E20" s="617"/>
      <c r="F20" s="644">
        <v>576</v>
      </c>
      <c r="G20" s="645"/>
      <c r="H20" s="642">
        <v>537</v>
      </c>
      <c r="I20" s="643"/>
      <c r="J20" s="642">
        <v>653</v>
      </c>
      <c r="K20" s="643"/>
      <c r="L20" s="640">
        <f t="shared" si="0"/>
        <v>121.60148975791434</v>
      </c>
      <c r="M20" s="641"/>
      <c r="N20" s="640">
        <f t="shared" si="1"/>
        <v>167.0076726342711</v>
      </c>
      <c r="O20" s="641"/>
    </row>
    <row r="21" spans="1:15" s="3" customFormat="1" ht="31.5" customHeight="1">
      <c r="A21" s="613" t="s">
        <v>165</v>
      </c>
      <c r="B21" s="614"/>
      <c r="C21" s="615"/>
      <c r="D21" s="616">
        <v>3034</v>
      </c>
      <c r="E21" s="617"/>
      <c r="F21" s="642">
        <v>6473</v>
      </c>
      <c r="G21" s="643"/>
      <c r="H21" s="642">
        <v>4689</v>
      </c>
      <c r="I21" s="643"/>
      <c r="J21" s="642">
        <v>6192</v>
      </c>
      <c r="K21" s="643"/>
      <c r="L21" s="640">
        <f t="shared" si="0"/>
        <v>132.05374280230328</v>
      </c>
      <c r="M21" s="641"/>
      <c r="N21" s="640">
        <f t="shared" si="1"/>
        <v>204.08701384311141</v>
      </c>
      <c r="O21" s="641"/>
    </row>
    <row r="22" spans="1:15" s="3" customFormat="1" ht="62.25" customHeight="1">
      <c r="A22" s="607" t="s">
        <v>308</v>
      </c>
      <c r="B22" s="608"/>
      <c r="C22" s="609"/>
      <c r="D22" s="648">
        <f>(D18/D10)/7*1000</f>
        <v>5842.5324675324673</v>
      </c>
      <c r="E22" s="649"/>
      <c r="F22" s="650">
        <f>(F18/F10)/12*1000</f>
        <v>7013.5658914728683</v>
      </c>
      <c r="G22" s="651"/>
      <c r="H22" s="650">
        <f>(H18/H10)/8.7*1000</f>
        <v>7091.1703239289454</v>
      </c>
      <c r="I22" s="651"/>
      <c r="J22" s="648">
        <f>(J18/J10)/12*1000</f>
        <v>6832.364341085271</v>
      </c>
      <c r="K22" s="649"/>
      <c r="L22" s="646">
        <f t="shared" si="0"/>
        <v>96.350306493550988</v>
      </c>
      <c r="M22" s="647"/>
      <c r="N22" s="646">
        <f t="shared" si="1"/>
        <v>116.94182923335723</v>
      </c>
      <c r="O22" s="647"/>
    </row>
    <row r="23" spans="1:15" s="3" customFormat="1" ht="39" customHeight="1">
      <c r="A23" s="613" t="s">
        <v>164</v>
      </c>
      <c r="B23" s="614"/>
      <c r="C23" s="615"/>
      <c r="D23" s="642">
        <f>(D19/D11)/12*1000</f>
        <v>14500</v>
      </c>
      <c r="E23" s="643"/>
      <c r="F23" s="644">
        <f>(F19/F11)/12*1000</f>
        <v>15750</v>
      </c>
      <c r="G23" s="645"/>
      <c r="H23" s="642">
        <f>H19/H11/12*1000</f>
        <v>16916.666666666668</v>
      </c>
      <c r="I23" s="643"/>
      <c r="J23" s="642">
        <f>(J19/J11)/12*1000</f>
        <v>17166.666666666668</v>
      </c>
      <c r="K23" s="643"/>
      <c r="L23" s="640">
        <f t="shared" si="0"/>
        <v>101.47783251231527</v>
      </c>
      <c r="M23" s="641"/>
      <c r="N23" s="640">
        <f t="shared" si="1"/>
        <v>118.39080459770115</v>
      </c>
      <c r="O23" s="641"/>
    </row>
    <row r="24" spans="1:15" s="3" customFormat="1" ht="33" customHeight="1">
      <c r="A24" s="613" t="s">
        <v>173</v>
      </c>
      <c r="B24" s="614"/>
      <c r="C24" s="615"/>
      <c r="D24" s="642">
        <f>(D20/D12)/9*1000</f>
        <v>8688.8888888888905</v>
      </c>
      <c r="E24" s="643"/>
      <c r="F24" s="644">
        <f t="shared" ref="F24:F25" si="3">(F20/F12)/12*1000</f>
        <v>9600</v>
      </c>
      <c r="G24" s="645"/>
      <c r="H24" s="642">
        <f>H20/H12/11*1000</f>
        <v>9763.636363636364</v>
      </c>
      <c r="I24" s="643"/>
      <c r="J24" s="642">
        <f>(J20/J12)/12*1000</f>
        <v>10883.333333333332</v>
      </c>
      <c r="K24" s="643"/>
      <c r="L24" s="640">
        <f t="shared" si="0"/>
        <v>111.46803227808813</v>
      </c>
      <c r="M24" s="641"/>
      <c r="N24" s="640">
        <f t="shared" si="1"/>
        <v>125.2557544757033</v>
      </c>
      <c r="O24" s="641"/>
    </row>
    <row r="25" spans="1:15" s="3" customFormat="1" ht="33.75" customHeight="1">
      <c r="A25" s="613" t="s">
        <v>165</v>
      </c>
      <c r="B25" s="614"/>
      <c r="C25" s="615"/>
      <c r="D25" s="642">
        <f>(D21/D13)/6.5*1000</f>
        <v>5692.3076923076924</v>
      </c>
      <c r="E25" s="643"/>
      <c r="F25" s="644">
        <f t="shared" si="3"/>
        <v>6742.708333333333</v>
      </c>
      <c r="G25" s="645"/>
      <c r="H25" s="642">
        <f>H21/H13/8.5*1000</f>
        <v>6727.4031563845047</v>
      </c>
      <c r="I25" s="643"/>
      <c r="J25" s="642">
        <f>(J21/J13)/12*1000</f>
        <v>6450</v>
      </c>
      <c r="K25" s="643"/>
      <c r="L25" s="640">
        <f t="shared" si="0"/>
        <v>95.876519513755596</v>
      </c>
      <c r="M25" s="641"/>
      <c r="N25" s="640">
        <f t="shared" si="1"/>
        <v>113.31081081081081</v>
      </c>
      <c r="O25" s="641"/>
    </row>
    <row r="26" spans="1:15" ht="10.5" customHeight="1">
      <c r="A26" s="98"/>
      <c r="B26" s="98"/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</row>
    <row r="27" spans="1:15" ht="27.75" customHeight="1">
      <c r="A27" s="636" t="s">
        <v>281</v>
      </c>
      <c r="B27" s="636"/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</row>
    <row r="28" spans="1:15" ht="15" customHeight="1">
      <c r="A28" s="99"/>
      <c r="B28" s="99"/>
      <c r="C28" s="99"/>
      <c r="D28" s="99"/>
      <c r="E28" s="99"/>
      <c r="F28" s="99"/>
      <c r="G28" s="99"/>
      <c r="H28" s="99"/>
      <c r="I28" s="99"/>
      <c r="J28" s="51"/>
      <c r="K28" s="51"/>
      <c r="L28" s="51"/>
      <c r="M28" s="51"/>
      <c r="N28" s="51"/>
      <c r="O28" s="51"/>
    </row>
    <row r="29" spans="1:15" ht="21.95" customHeight="1">
      <c r="A29" s="360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</row>
    <row r="30" spans="1:15" ht="25.5" customHeight="1">
      <c r="A30" s="637" t="s">
        <v>346</v>
      </c>
      <c r="B30" s="637"/>
      <c r="C30" s="637"/>
      <c r="D30" s="637"/>
      <c r="E30" s="637"/>
      <c r="F30" s="637"/>
      <c r="G30" s="637"/>
      <c r="H30" s="637"/>
      <c r="I30" s="637"/>
      <c r="J30" s="637"/>
      <c r="K30" s="51"/>
      <c r="L30" s="51"/>
      <c r="M30" s="51"/>
      <c r="N30" s="51"/>
      <c r="O30" s="51"/>
    </row>
    <row r="31" spans="1:15" ht="68.25" customHeight="1">
      <c r="A31" s="638" t="s">
        <v>396</v>
      </c>
      <c r="B31" s="633" t="s">
        <v>180</v>
      </c>
      <c r="C31" s="634"/>
      <c r="D31" s="593" t="s">
        <v>468</v>
      </c>
      <c r="E31" s="593"/>
      <c r="F31" s="593"/>
      <c r="G31" s="593" t="s">
        <v>469</v>
      </c>
      <c r="H31" s="593"/>
      <c r="I31" s="593"/>
      <c r="J31" s="633" t="s">
        <v>470</v>
      </c>
      <c r="K31" s="635"/>
      <c r="L31" s="634"/>
      <c r="M31" s="593" t="s">
        <v>471</v>
      </c>
      <c r="N31" s="593"/>
      <c r="O31" s="593"/>
    </row>
    <row r="32" spans="1:15" ht="165" customHeight="1">
      <c r="A32" s="639"/>
      <c r="B32" s="362" t="s">
        <v>546</v>
      </c>
      <c r="C32" s="362" t="s">
        <v>476</v>
      </c>
      <c r="D32" s="362" t="s">
        <v>321</v>
      </c>
      <c r="E32" s="362" t="s">
        <v>181</v>
      </c>
      <c r="F32" s="362" t="s">
        <v>322</v>
      </c>
      <c r="G32" s="362" t="s">
        <v>321</v>
      </c>
      <c r="H32" s="362" t="s">
        <v>181</v>
      </c>
      <c r="I32" s="362" t="s">
        <v>322</v>
      </c>
      <c r="J32" s="362" t="s">
        <v>321</v>
      </c>
      <c r="K32" s="362" t="s">
        <v>181</v>
      </c>
      <c r="L32" s="362" t="s">
        <v>322</v>
      </c>
      <c r="M32" s="362" t="s">
        <v>321</v>
      </c>
      <c r="N32" s="362" t="s">
        <v>181</v>
      </c>
      <c r="O32" s="362" t="s">
        <v>322</v>
      </c>
    </row>
    <row r="33" spans="1:15" ht="25.5" customHeight="1">
      <c r="A33" s="362">
        <v>1</v>
      </c>
      <c r="B33" s="362">
        <v>2</v>
      </c>
      <c r="C33" s="362">
        <v>3</v>
      </c>
      <c r="D33" s="362">
        <v>4</v>
      </c>
      <c r="E33" s="362">
        <v>5</v>
      </c>
      <c r="F33" s="362">
        <v>6</v>
      </c>
      <c r="G33" s="362">
        <v>7</v>
      </c>
      <c r="H33" s="363">
        <v>8</v>
      </c>
      <c r="I33" s="363">
        <v>9</v>
      </c>
      <c r="J33" s="363">
        <v>10</v>
      </c>
      <c r="K33" s="363">
        <v>11</v>
      </c>
      <c r="L33" s="363">
        <v>12</v>
      </c>
      <c r="M33" s="363">
        <v>13</v>
      </c>
      <c r="N33" s="363">
        <v>14</v>
      </c>
      <c r="O33" s="363">
        <v>15</v>
      </c>
    </row>
    <row r="34" spans="1:15" ht="60.75">
      <c r="A34" s="392" t="s">
        <v>497</v>
      </c>
      <c r="B34" s="458">
        <f>ROUND(D34/$D$36*100,1)</f>
        <v>76.3</v>
      </c>
      <c r="C34" s="458">
        <f>ROUND(M34/$M$36*100,1)</f>
        <v>35.299999999999997</v>
      </c>
      <c r="D34" s="415">
        <v>8314</v>
      </c>
      <c r="E34" s="415"/>
      <c r="F34" s="415"/>
      <c r="G34" s="415">
        <v>12652</v>
      </c>
      <c r="H34" s="465"/>
      <c r="I34" s="465"/>
      <c r="J34" s="465">
        <v>6457</v>
      </c>
      <c r="K34" s="465"/>
      <c r="L34" s="465"/>
      <c r="M34" s="465">
        <v>7475</v>
      </c>
      <c r="N34" s="465"/>
      <c r="O34" s="465"/>
    </row>
    <row r="35" spans="1:15" ht="60.75">
      <c r="A35" s="392" t="s">
        <v>498</v>
      </c>
      <c r="B35" s="458">
        <f>ROUND(D35/$D$36*100,1)</f>
        <v>23.7</v>
      </c>
      <c r="C35" s="458">
        <f>ROUND(M35/$M$36*100,1)</f>
        <v>64.7</v>
      </c>
      <c r="D35" s="415">
        <v>2577</v>
      </c>
      <c r="E35" s="415"/>
      <c r="F35" s="415"/>
      <c r="G35" s="415">
        <v>8547</v>
      </c>
      <c r="H35" s="465"/>
      <c r="I35" s="465"/>
      <c r="J35" s="465">
        <v>2106</v>
      </c>
      <c r="K35" s="465"/>
      <c r="L35" s="465"/>
      <c r="M35" s="465">
        <v>13725</v>
      </c>
      <c r="N35" s="465"/>
      <c r="O35" s="465"/>
    </row>
    <row r="36" spans="1:15" ht="30.75" customHeight="1">
      <c r="A36" s="368" t="s">
        <v>49</v>
      </c>
      <c r="B36" s="466">
        <f>SUM(B34:B35)</f>
        <v>100</v>
      </c>
      <c r="C36" s="466">
        <f>SUM(C34:C35)</f>
        <v>100</v>
      </c>
      <c r="D36" s="412">
        <f>SUM(D34:D35)</f>
        <v>10891</v>
      </c>
      <c r="E36" s="412"/>
      <c r="F36" s="412"/>
      <c r="G36" s="412">
        <f>SUM(G34:G35)</f>
        <v>21199</v>
      </c>
      <c r="H36" s="412"/>
      <c r="I36" s="412"/>
      <c r="J36" s="412">
        <f>SUM(J34:J35)</f>
        <v>8563</v>
      </c>
      <c r="K36" s="412"/>
      <c r="L36" s="412"/>
      <c r="M36" s="412">
        <f>SUM(M34:M35)</f>
        <v>21200</v>
      </c>
      <c r="N36" s="412"/>
      <c r="O36" s="412"/>
    </row>
    <row r="37" spans="1:15" ht="20.100000000000001" customHeight="1">
      <c r="A37" s="46"/>
      <c r="B37" s="102"/>
      <c r="C37" s="102"/>
      <c r="D37" s="102"/>
      <c r="E37" s="102"/>
      <c r="F37" s="103"/>
      <c r="G37" s="103"/>
      <c r="H37" s="103"/>
      <c r="I37" s="364"/>
      <c r="J37" s="364"/>
      <c r="K37" s="364"/>
      <c r="L37" s="364"/>
      <c r="M37" s="364"/>
      <c r="N37" s="364"/>
      <c r="O37" s="364"/>
    </row>
    <row r="38" spans="1:15" ht="20.100000000000001" customHeight="1">
      <c r="A38" s="620" t="s">
        <v>347</v>
      </c>
      <c r="B38" s="620"/>
      <c r="C38" s="620"/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</row>
    <row r="39" spans="1:15" ht="20.100000000000001" customHeight="1">
      <c r="A39" s="51"/>
      <c r="B39" s="36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63" customHeight="1">
      <c r="A40" s="362" t="s">
        <v>97</v>
      </c>
      <c r="B40" s="593" t="s">
        <v>62</v>
      </c>
      <c r="C40" s="593"/>
      <c r="D40" s="593" t="s">
        <v>57</v>
      </c>
      <c r="E40" s="593"/>
      <c r="F40" s="593" t="s">
        <v>58</v>
      </c>
      <c r="G40" s="593"/>
      <c r="H40" s="593" t="s">
        <v>182</v>
      </c>
      <c r="I40" s="593"/>
      <c r="J40" s="593"/>
      <c r="K40" s="633" t="s">
        <v>467</v>
      </c>
      <c r="L40" s="634"/>
      <c r="M40" s="633" t="s">
        <v>29</v>
      </c>
      <c r="N40" s="635"/>
      <c r="O40" s="634"/>
    </row>
    <row r="41" spans="1:15" ht="25.5" customHeight="1">
      <c r="A41" s="363">
        <v>1</v>
      </c>
      <c r="B41" s="619">
        <v>2</v>
      </c>
      <c r="C41" s="619"/>
      <c r="D41" s="619">
        <v>3</v>
      </c>
      <c r="E41" s="619"/>
      <c r="F41" s="629">
        <v>4</v>
      </c>
      <c r="G41" s="629"/>
      <c r="H41" s="619">
        <v>5</v>
      </c>
      <c r="I41" s="619"/>
      <c r="J41" s="619"/>
      <c r="K41" s="619">
        <v>6</v>
      </c>
      <c r="L41" s="619"/>
      <c r="M41" s="630">
        <v>7</v>
      </c>
      <c r="N41" s="631"/>
      <c r="O41" s="632"/>
    </row>
    <row r="42" spans="1:15" ht="30" customHeight="1">
      <c r="A42" s="369"/>
      <c r="B42" s="625"/>
      <c r="C42" s="625"/>
      <c r="D42" s="612"/>
      <c r="E42" s="612"/>
      <c r="F42" s="626"/>
      <c r="G42" s="626"/>
      <c r="H42" s="593"/>
      <c r="I42" s="593"/>
      <c r="J42" s="593"/>
      <c r="K42" s="627"/>
      <c r="L42" s="628"/>
      <c r="M42" s="625"/>
      <c r="N42" s="625"/>
      <c r="O42" s="625"/>
    </row>
    <row r="43" spans="1:15" ht="34.5" customHeight="1">
      <c r="A43" s="368" t="s">
        <v>49</v>
      </c>
      <c r="B43" s="621" t="s">
        <v>30</v>
      </c>
      <c r="C43" s="621"/>
      <c r="D43" s="621" t="s">
        <v>30</v>
      </c>
      <c r="E43" s="621"/>
      <c r="F43" s="621" t="s">
        <v>30</v>
      </c>
      <c r="G43" s="621"/>
      <c r="H43" s="621"/>
      <c r="I43" s="621"/>
      <c r="J43" s="621"/>
      <c r="K43" s="622">
        <f>SUM(K42:K42)</f>
        <v>0</v>
      </c>
      <c r="L43" s="623"/>
      <c r="M43" s="624"/>
      <c r="N43" s="624"/>
      <c r="O43" s="624"/>
    </row>
    <row r="44" spans="1:15" ht="18" customHeight="1">
      <c r="A44" s="103"/>
      <c r="B44" s="360"/>
      <c r="C44" s="360"/>
      <c r="D44" s="360"/>
      <c r="E44" s="360"/>
      <c r="F44" s="360"/>
      <c r="G44" s="360"/>
      <c r="H44" s="360"/>
      <c r="I44" s="360"/>
      <c r="J44" s="360"/>
      <c r="K44" s="44"/>
      <c r="L44" s="44"/>
      <c r="M44" s="44"/>
      <c r="N44" s="44"/>
      <c r="O44" s="44"/>
    </row>
    <row r="45" spans="1:15" ht="20.100000000000001" customHeight="1">
      <c r="A45" s="620" t="s">
        <v>348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</row>
    <row r="46" spans="1:15" ht="20.100000000000001" customHeight="1">
      <c r="A46" s="364"/>
      <c r="B46" s="364"/>
      <c r="C46" s="364"/>
      <c r="D46" s="364"/>
      <c r="E46" s="364"/>
      <c r="F46" s="364"/>
      <c r="G46" s="364"/>
      <c r="H46" s="364"/>
      <c r="I46" s="104"/>
      <c r="J46" s="51"/>
      <c r="K46" s="51"/>
      <c r="L46" s="51"/>
      <c r="M46" s="51"/>
      <c r="N46" s="51"/>
      <c r="O46" s="51"/>
    </row>
    <row r="47" spans="1:15" ht="52.5" customHeight="1">
      <c r="A47" s="593" t="s">
        <v>56</v>
      </c>
      <c r="B47" s="593"/>
      <c r="C47" s="593"/>
      <c r="D47" s="593" t="s">
        <v>465</v>
      </c>
      <c r="E47" s="593"/>
      <c r="F47" s="593"/>
      <c r="G47" s="593" t="s">
        <v>201</v>
      </c>
      <c r="H47" s="593"/>
      <c r="I47" s="593"/>
      <c r="J47" s="593" t="s">
        <v>199</v>
      </c>
      <c r="K47" s="593"/>
      <c r="L47" s="593"/>
      <c r="M47" s="593" t="s">
        <v>466</v>
      </c>
      <c r="N47" s="593"/>
      <c r="O47" s="593"/>
    </row>
    <row r="48" spans="1:15" ht="20.100000000000001" customHeight="1">
      <c r="A48" s="593">
        <v>1</v>
      </c>
      <c r="B48" s="593"/>
      <c r="C48" s="593"/>
      <c r="D48" s="593">
        <v>2</v>
      </c>
      <c r="E48" s="593"/>
      <c r="F48" s="593"/>
      <c r="G48" s="593">
        <v>3</v>
      </c>
      <c r="H48" s="593"/>
      <c r="I48" s="593"/>
      <c r="J48" s="619">
        <v>4</v>
      </c>
      <c r="K48" s="619"/>
      <c r="L48" s="619"/>
      <c r="M48" s="619">
        <v>5</v>
      </c>
      <c r="N48" s="619"/>
      <c r="O48" s="619"/>
    </row>
    <row r="49" spans="1:15" ht="30.75" customHeight="1">
      <c r="A49" s="611" t="s">
        <v>183</v>
      </c>
      <c r="B49" s="611"/>
      <c r="C49" s="611"/>
      <c r="D49" s="612"/>
      <c r="E49" s="612"/>
      <c r="F49" s="612"/>
      <c r="G49" s="612"/>
      <c r="H49" s="612"/>
      <c r="I49" s="612"/>
      <c r="J49" s="612"/>
      <c r="K49" s="612"/>
      <c r="L49" s="612"/>
      <c r="M49" s="612">
        <f>D49+G49-J49</f>
        <v>0</v>
      </c>
      <c r="N49" s="612"/>
      <c r="O49" s="612"/>
    </row>
    <row r="50" spans="1:15" ht="27.75" customHeight="1">
      <c r="A50" s="611" t="s">
        <v>83</v>
      </c>
      <c r="B50" s="611"/>
      <c r="C50" s="611"/>
      <c r="D50" s="612"/>
      <c r="E50" s="612"/>
      <c r="F50" s="612"/>
      <c r="G50" s="612"/>
      <c r="H50" s="612"/>
      <c r="I50" s="612"/>
      <c r="J50" s="612"/>
      <c r="K50" s="612"/>
      <c r="L50" s="612"/>
      <c r="M50" s="612"/>
      <c r="N50" s="612"/>
      <c r="O50" s="612"/>
    </row>
    <row r="51" spans="1:15" ht="21" customHeight="1">
      <c r="A51" s="611"/>
      <c r="B51" s="611"/>
      <c r="C51" s="611"/>
      <c r="D51" s="616"/>
      <c r="E51" s="617"/>
      <c r="F51" s="618"/>
      <c r="G51" s="616"/>
      <c r="H51" s="617"/>
      <c r="I51" s="618"/>
      <c r="J51" s="616"/>
      <c r="K51" s="617"/>
      <c r="L51" s="618"/>
      <c r="M51" s="616"/>
      <c r="N51" s="617"/>
      <c r="O51" s="618"/>
    </row>
    <row r="52" spans="1:15" ht="28.5" customHeight="1">
      <c r="A52" s="611" t="s">
        <v>184</v>
      </c>
      <c r="B52" s="611"/>
      <c r="C52" s="611"/>
      <c r="D52" s="612"/>
      <c r="E52" s="612"/>
      <c r="F52" s="612"/>
      <c r="G52" s="612"/>
      <c r="H52" s="612"/>
      <c r="I52" s="612"/>
      <c r="J52" s="612"/>
      <c r="K52" s="612"/>
      <c r="L52" s="612"/>
      <c r="M52" s="612">
        <f>D52+G52-J52</f>
        <v>0</v>
      </c>
      <c r="N52" s="612"/>
      <c r="O52" s="612"/>
    </row>
    <row r="53" spans="1:15" ht="25.5" customHeight="1">
      <c r="A53" s="611" t="s">
        <v>395</v>
      </c>
      <c r="B53" s="611"/>
      <c r="C53" s="611"/>
      <c r="D53" s="612"/>
      <c r="E53" s="612"/>
      <c r="F53" s="612"/>
      <c r="G53" s="612"/>
      <c r="H53" s="612"/>
      <c r="I53" s="612"/>
      <c r="J53" s="612"/>
      <c r="K53" s="612"/>
      <c r="L53" s="612"/>
      <c r="M53" s="612"/>
      <c r="N53" s="612"/>
      <c r="O53" s="612"/>
    </row>
    <row r="54" spans="1:15" ht="20.100000000000001" customHeight="1">
      <c r="A54" s="611"/>
      <c r="B54" s="611"/>
      <c r="C54" s="611"/>
      <c r="D54" s="616"/>
      <c r="E54" s="617"/>
      <c r="F54" s="618"/>
      <c r="G54" s="616"/>
      <c r="H54" s="617"/>
      <c r="I54" s="618"/>
      <c r="J54" s="616"/>
      <c r="K54" s="617"/>
      <c r="L54" s="618"/>
      <c r="M54" s="616"/>
      <c r="N54" s="617"/>
      <c r="O54" s="618"/>
    </row>
    <row r="55" spans="1:15" ht="30" customHeight="1">
      <c r="A55" s="611" t="s">
        <v>185</v>
      </c>
      <c r="B55" s="611"/>
      <c r="C55" s="611"/>
      <c r="D55" s="612"/>
      <c r="E55" s="612"/>
      <c r="F55" s="612"/>
      <c r="G55" s="612"/>
      <c r="H55" s="612"/>
      <c r="I55" s="612"/>
      <c r="J55" s="612"/>
      <c r="K55" s="612"/>
      <c r="L55" s="612"/>
      <c r="M55" s="612">
        <f>D55+G55-J55</f>
        <v>0</v>
      </c>
      <c r="N55" s="612"/>
      <c r="O55" s="612"/>
    </row>
    <row r="56" spans="1:15" ht="29.25" customHeight="1">
      <c r="A56" s="611" t="s">
        <v>83</v>
      </c>
      <c r="B56" s="611"/>
      <c r="C56" s="611"/>
      <c r="D56" s="612"/>
      <c r="E56" s="612"/>
      <c r="F56" s="612"/>
      <c r="G56" s="612"/>
      <c r="H56" s="612"/>
      <c r="I56" s="612"/>
      <c r="J56" s="612"/>
      <c r="K56" s="612"/>
      <c r="L56" s="612"/>
      <c r="M56" s="612"/>
      <c r="N56" s="612"/>
      <c r="O56" s="612"/>
    </row>
    <row r="57" spans="1:15" ht="26.25" customHeight="1">
      <c r="A57" s="613"/>
      <c r="B57" s="614"/>
      <c r="C57" s="615"/>
      <c r="D57" s="612"/>
      <c r="E57" s="612"/>
      <c r="F57" s="612"/>
      <c r="G57" s="612"/>
      <c r="H57" s="612"/>
      <c r="I57" s="612"/>
      <c r="J57" s="612"/>
      <c r="K57" s="612"/>
      <c r="L57" s="612"/>
      <c r="M57" s="612"/>
      <c r="N57" s="612"/>
      <c r="O57" s="612"/>
    </row>
    <row r="58" spans="1:15" ht="30" customHeight="1">
      <c r="A58" s="607" t="s">
        <v>49</v>
      </c>
      <c r="B58" s="608"/>
      <c r="C58" s="609"/>
      <c r="D58" s="610">
        <f>SUM(D49,D52,D55)</f>
        <v>0</v>
      </c>
      <c r="E58" s="610"/>
      <c r="F58" s="610"/>
      <c r="G58" s="610">
        <f>SUM(G49,G52,G55)</f>
        <v>0</v>
      </c>
      <c r="H58" s="610"/>
      <c r="I58" s="610"/>
      <c r="J58" s="610">
        <f>SUM(J49,J52,J55)</f>
        <v>0</v>
      </c>
      <c r="K58" s="610"/>
      <c r="L58" s="610"/>
      <c r="M58" s="610">
        <f>D58+G58-J58</f>
        <v>0</v>
      </c>
      <c r="N58" s="610"/>
      <c r="O58" s="610"/>
    </row>
    <row r="59" spans="1:15" ht="20.100000000000001" customHeight="1">
      <c r="A59" s="17"/>
      <c r="B59" s="34"/>
      <c r="C59" s="35"/>
      <c r="D59" s="35"/>
      <c r="E59" s="35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63.95" customHeight="1">
      <c r="A60" s="17"/>
      <c r="B60" s="34"/>
      <c r="C60" s="35"/>
      <c r="D60" s="35"/>
      <c r="E60" s="35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18" customHeight="1">
      <c r="A61" s="17"/>
      <c r="B61" s="34"/>
      <c r="C61" s="35"/>
      <c r="D61" s="35"/>
      <c r="E61" s="35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20.100000000000001" customHeight="1">
      <c r="A62" s="17"/>
      <c r="B62" s="34"/>
      <c r="C62" s="35"/>
      <c r="D62" s="35"/>
      <c r="E62" s="35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20.100000000000001" customHeight="1">
      <c r="A63" s="17"/>
      <c r="B63" s="34"/>
      <c r="C63" s="35"/>
      <c r="D63" s="35"/>
      <c r="E63" s="35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100000000000001" customHeight="1">
      <c r="A64" s="17"/>
      <c r="B64" s="34"/>
      <c r="C64" s="35"/>
      <c r="D64" s="35"/>
      <c r="E64" s="35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100000000000001" customHeight="1">
      <c r="A65" s="17"/>
      <c r="B65" s="34"/>
      <c r="C65" s="35"/>
      <c r="D65" s="35"/>
      <c r="E65" s="35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20.100000000000001" customHeight="1">
      <c r="A66" s="17"/>
      <c r="B66" s="34"/>
      <c r="C66" s="35"/>
      <c r="D66" s="35"/>
      <c r="E66" s="35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100000000000001" customHeight="1">
      <c r="A67" s="17"/>
      <c r="B67" s="34"/>
      <c r="C67" s="35"/>
      <c r="D67" s="35"/>
      <c r="E67" s="35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100000000000001" customHeight="1">
      <c r="C68" s="8"/>
      <c r="D68" s="8"/>
      <c r="E68" s="8"/>
    </row>
    <row r="69" spans="1:15" ht="20.100000000000001" customHeight="1">
      <c r="C69" s="8"/>
      <c r="D69" s="8"/>
      <c r="E69" s="8"/>
    </row>
    <row r="70" spans="1:15" ht="20.100000000000001" customHeight="1">
      <c r="C70" s="8"/>
      <c r="D70" s="8"/>
      <c r="E70" s="8"/>
    </row>
    <row r="71" spans="1:15" ht="20.100000000000001" customHeight="1">
      <c r="C71" s="8"/>
      <c r="D71" s="8"/>
      <c r="E71" s="8"/>
    </row>
    <row r="72" spans="1:15">
      <c r="C72" s="8"/>
      <c r="D72" s="8"/>
      <c r="E72" s="8"/>
    </row>
  </sheetData>
  <mergeCells count="226">
    <mergeCell ref="A2:O2"/>
    <mergeCell ref="A3:O3"/>
    <mergeCell ref="A4:O4"/>
    <mergeCell ref="A5:O5"/>
    <mergeCell ref="A6:O6"/>
    <mergeCell ref="A7:O7"/>
    <mergeCell ref="N8:O8"/>
    <mergeCell ref="A9:C9"/>
    <mergeCell ref="D9:E9"/>
    <mergeCell ref="F9:G9"/>
    <mergeCell ref="H9:I9"/>
    <mergeCell ref="J9:K9"/>
    <mergeCell ref="L9:M9"/>
    <mergeCell ref="N9:O9"/>
    <mergeCell ref="A8:C8"/>
    <mergeCell ref="D8:E8"/>
    <mergeCell ref="F8:G8"/>
    <mergeCell ref="H8:I8"/>
    <mergeCell ref="J8:K8"/>
    <mergeCell ref="L8:M8"/>
    <mergeCell ref="N10:O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N12:O12"/>
    <mergeCell ref="A13:C13"/>
    <mergeCell ref="D13:E13"/>
    <mergeCell ref="F13:G13"/>
    <mergeCell ref="H13:I13"/>
    <mergeCell ref="J13:K13"/>
    <mergeCell ref="L13:M13"/>
    <mergeCell ref="N13:O13"/>
    <mergeCell ref="A12:C12"/>
    <mergeCell ref="D12:E12"/>
    <mergeCell ref="F12:G12"/>
    <mergeCell ref="H12:I12"/>
    <mergeCell ref="J12:K12"/>
    <mergeCell ref="L12:M12"/>
    <mergeCell ref="N14:O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N16:O16"/>
    <mergeCell ref="A17:C17"/>
    <mergeCell ref="D17:E17"/>
    <mergeCell ref="F17:G17"/>
    <mergeCell ref="H17:I17"/>
    <mergeCell ref="J17:K17"/>
    <mergeCell ref="L17:M17"/>
    <mergeCell ref="N17:O17"/>
    <mergeCell ref="A16:C16"/>
    <mergeCell ref="D16:E16"/>
    <mergeCell ref="F16:G16"/>
    <mergeCell ref="H16:I16"/>
    <mergeCell ref="J16:K16"/>
    <mergeCell ref="L16:M16"/>
    <mergeCell ref="N18:O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N20:O20"/>
    <mergeCell ref="A21:C21"/>
    <mergeCell ref="D21:E21"/>
    <mergeCell ref="F21:G21"/>
    <mergeCell ref="H21:I21"/>
    <mergeCell ref="J21:K21"/>
    <mergeCell ref="L21:M21"/>
    <mergeCell ref="N21:O21"/>
    <mergeCell ref="A20:C20"/>
    <mergeCell ref="D20:E20"/>
    <mergeCell ref="F20:G20"/>
    <mergeCell ref="H20:I20"/>
    <mergeCell ref="J20:K20"/>
    <mergeCell ref="L20:M20"/>
    <mergeCell ref="N22:O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N24:O24"/>
    <mergeCell ref="A25:C25"/>
    <mergeCell ref="D25:E25"/>
    <mergeCell ref="F25:G25"/>
    <mergeCell ref="H25:I25"/>
    <mergeCell ref="J25:K25"/>
    <mergeCell ref="L25:M25"/>
    <mergeCell ref="N25:O25"/>
    <mergeCell ref="A24:C24"/>
    <mergeCell ref="D24:E24"/>
    <mergeCell ref="F24:G24"/>
    <mergeCell ref="H24:I24"/>
    <mergeCell ref="J24:K24"/>
    <mergeCell ref="L24:M24"/>
    <mergeCell ref="A38:O38"/>
    <mergeCell ref="B40:C40"/>
    <mergeCell ref="D40:E40"/>
    <mergeCell ref="F40:G40"/>
    <mergeCell ref="H40:J40"/>
    <mergeCell ref="K40:L40"/>
    <mergeCell ref="M40:O40"/>
    <mergeCell ref="A27:O27"/>
    <mergeCell ref="A30:J30"/>
    <mergeCell ref="A31:A32"/>
    <mergeCell ref="B31:C31"/>
    <mergeCell ref="D31:F31"/>
    <mergeCell ref="G31:I31"/>
    <mergeCell ref="J31:L31"/>
    <mergeCell ref="M31:O31"/>
    <mergeCell ref="B42:C42"/>
    <mergeCell ref="D42:E42"/>
    <mergeCell ref="F42:G42"/>
    <mergeCell ref="H42:J42"/>
    <mergeCell ref="K42:L42"/>
    <mergeCell ref="M42:O42"/>
    <mergeCell ref="B41:C41"/>
    <mergeCell ref="D41:E41"/>
    <mergeCell ref="F41:G41"/>
    <mergeCell ref="H41:J41"/>
    <mergeCell ref="K41:L41"/>
    <mergeCell ref="M41:O41"/>
    <mergeCell ref="A45:O45"/>
    <mergeCell ref="A47:C47"/>
    <mergeCell ref="D47:F47"/>
    <mergeCell ref="G47:I47"/>
    <mergeCell ref="J47:L47"/>
    <mergeCell ref="M47:O47"/>
    <mergeCell ref="B43:C43"/>
    <mergeCell ref="D43:E43"/>
    <mergeCell ref="F43:G43"/>
    <mergeCell ref="H43:J43"/>
    <mergeCell ref="K43:L43"/>
    <mergeCell ref="M43:O43"/>
    <mergeCell ref="A48:C48"/>
    <mergeCell ref="D48:F48"/>
    <mergeCell ref="G48:I48"/>
    <mergeCell ref="J48:L48"/>
    <mergeCell ref="M48:O48"/>
    <mergeCell ref="A49:C49"/>
    <mergeCell ref="D49:F49"/>
    <mergeCell ref="G49:I49"/>
    <mergeCell ref="J49:L49"/>
    <mergeCell ref="M49:O49"/>
    <mergeCell ref="A50:C50"/>
    <mergeCell ref="D50:F50"/>
    <mergeCell ref="G50:I50"/>
    <mergeCell ref="J50:L50"/>
    <mergeCell ref="M50:O50"/>
    <mergeCell ref="A51:C51"/>
    <mergeCell ref="D51:F51"/>
    <mergeCell ref="G51:I51"/>
    <mergeCell ref="J51:L51"/>
    <mergeCell ref="M51:O51"/>
    <mergeCell ref="A52:C52"/>
    <mergeCell ref="D52:F52"/>
    <mergeCell ref="G52:I52"/>
    <mergeCell ref="J52:L52"/>
    <mergeCell ref="M52:O52"/>
    <mergeCell ref="A53:C53"/>
    <mergeCell ref="D53:F53"/>
    <mergeCell ref="G53:I53"/>
    <mergeCell ref="J53:L53"/>
    <mergeCell ref="M53:O53"/>
    <mergeCell ref="A54:C54"/>
    <mergeCell ref="D54:F54"/>
    <mergeCell ref="G54:I54"/>
    <mergeCell ref="J54:L54"/>
    <mergeCell ref="M54:O54"/>
    <mergeCell ref="A55:C55"/>
    <mergeCell ref="D55:F55"/>
    <mergeCell ref="G55:I55"/>
    <mergeCell ref="J55:L55"/>
    <mergeCell ref="M55:O55"/>
    <mergeCell ref="A58:C58"/>
    <mergeCell ref="D58:F58"/>
    <mergeCell ref="G58:I58"/>
    <mergeCell ref="J58:L58"/>
    <mergeCell ref="M58:O58"/>
    <mergeCell ref="A56:C56"/>
    <mergeCell ref="D56:F56"/>
    <mergeCell ref="G56:I56"/>
    <mergeCell ref="J56:L56"/>
    <mergeCell ref="M56:O56"/>
    <mergeCell ref="A57:C57"/>
    <mergeCell ref="D57:F57"/>
    <mergeCell ref="G57:I57"/>
    <mergeCell ref="J57:L57"/>
    <mergeCell ref="M57:O57"/>
  </mergeCells>
  <pageMargins left="0.59055118110236227" right="0.59055118110236227" top="0.98425196850393704" bottom="0.59055118110236227" header="0.27559055118110237" footer="0.15748031496062992"/>
  <pageSetup paperSize="9" scale="47" orientation="landscape" horizontalDpi="1200" verticalDpi="1200" r:id="rId1"/>
  <headerFooter alignWithMargins="0"/>
  <rowBreaks count="1" manualBreakCount="1">
    <brk id="29" max="14" man="1"/>
  </rowBreaks>
  <ignoredErrors>
    <ignoredError sqref="H23 F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E54"/>
  <sheetViews>
    <sheetView tabSelected="1" view="pageBreakPreview" topLeftCell="A19" zoomScale="75" zoomScaleNormal="60" zoomScaleSheetLayoutView="75" workbookViewId="0">
      <selection activeCell="B27" sqref="B27:F27"/>
    </sheetView>
  </sheetViews>
  <sheetFormatPr defaultColWidth="9.140625" defaultRowHeight="20.25"/>
  <cols>
    <col min="1" max="1" width="8.28515625" style="67" customWidth="1"/>
    <col min="2" max="2" width="26.140625" style="67" customWidth="1"/>
    <col min="3" max="5" width="11.28515625" style="67" customWidth="1"/>
    <col min="6" max="6" width="7" style="67" customWidth="1"/>
    <col min="7" max="7" width="15.28515625" style="67" customWidth="1"/>
    <col min="8" max="10" width="11" style="67" customWidth="1"/>
    <col min="11" max="11" width="9" style="67" customWidth="1"/>
    <col min="12" max="12" width="15.28515625" style="67" customWidth="1"/>
    <col min="13" max="13" width="8.7109375" style="67" customWidth="1"/>
    <col min="14" max="16" width="11" style="67" customWidth="1"/>
    <col min="17" max="17" width="15.85546875" style="67" customWidth="1"/>
    <col min="18" max="21" width="11" style="67" customWidth="1"/>
    <col min="22" max="22" width="15" style="67" customWidth="1"/>
    <col min="23" max="26" width="11" style="67" customWidth="1"/>
    <col min="27" max="27" width="14.7109375" style="67" customWidth="1"/>
    <col min="28" max="31" width="11" style="67" customWidth="1"/>
    <col min="32" max="16384" width="9.140625" style="67"/>
  </cols>
  <sheetData>
    <row r="1" spans="1:31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51"/>
      <c r="Q1" s="106"/>
      <c r="R1" s="106"/>
      <c r="S1" s="106"/>
      <c r="T1" s="106"/>
      <c r="U1" s="106"/>
      <c r="V1" s="51"/>
      <c r="W1" s="51"/>
      <c r="X1" s="51"/>
      <c r="Y1" s="51"/>
      <c r="Z1" s="51"/>
      <c r="AA1" s="51"/>
      <c r="AB1" s="711" t="s">
        <v>353</v>
      </c>
      <c r="AC1" s="712"/>
      <c r="AD1" s="712"/>
      <c r="AE1" s="712"/>
    </row>
    <row r="2" spans="1:31" ht="18.75" customHeight="1">
      <c r="A2" s="51"/>
      <c r="B2" s="107" t="s">
        <v>349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</row>
    <row r="3" spans="1:31" ht="1.5" customHeight="1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713" t="s">
        <v>334</v>
      </c>
      <c r="AE3" s="714"/>
    </row>
    <row r="4" spans="1:31" ht="41.25" customHeight="1">
      <c r="A4" s="720" t="s">
        <v>46</v>
      </c>
      <c r="B4" s="720" t="s">
        <v>135</v>
      </c>
      <c r="C4" s="690" t="s">
        <v>136</v>
      </c>
      <c r="D4" s="691"/>
      <c r="E4" s="691"/>
      <c r="F4" s="692"/>
      <c r="G4" s="690" t="s">
        <v>196</v>
      </c>
      <c r="H4" s="691"/>
      <c r="I4" s="691"/>
      <c r="J4" s="691"/>
      <c r="K4" s="691"/>
      <c r="L4" s="691"/>
      <c r="M4" s="692"/>
      <c r="N4" s="633" t="s">
        <v>137</v>
      </c>
      <c r="O4" s="635"/>
      <c r="P4" s="635"/>
      <c r="Q4" s="635"/>
      <c r="R4" s="635"/>
      <c r="S4" s="635"/>
      <c r="T4" s="635"/>
      <c r="U4" s="635"/>
      <c r="V4" s="635"/>
      <c r="W4" s="635"/>
      <c r="X4" s="635"/>
      <c r="Y4" s="634"/>
      <c r="Z4" s="690" t="s">
        <v>460</v>
      </c>
      <c r="AA4" s="691"/>
      <c r="AB4" s="692"/>
      <c r="AC4" s="699" t="s">
        <v>459</v>
      </c>
      <c r="AD4" s="700"/>
      <c r="AE4" s="701"/>
    </row>
    <row r="5" spans="1:31" ht="53.25" customHeight="1">
      <c r="A5" s="721"/>
      <c r="B5" s="721"/>
      <c r="C5" s="696"/>
      <c r="D5" s="697"/>
      <c r="E5" s="697"/>
      <c r="F5" s="698"/>
      <c r="G5" s="696"/>
      <c r="H5" s="697"/>
      <c r="I5" s="697"/>
      <c r="J5" s="697"/>
      <c r="K5" s="697"/>
      <c r="L5" s="697"/>
      <c r="M5" s="698"/>
      <c r="N5" s="633" t="s">
        <v>463</v>
      </c>
      <c r="O5" s="635"/>
      <c r="P5" s="635"/>
      <c r="Q5" s="634"/>
      <c r="R5" s="633" t="s">
        <v>462</v>
      </c>
      <c r="S5" s="635"/>
      <c r="T5" s="635"/>
      <c r="U5" s="634"/>
      <c r="V5" s="633" t="s">
        <v>464</v>
      </c>
      <c r="W5" s="635"/>
      <c r="X5" s="635"/>
      <c r="Y5" s="634"/>
      <c r="Z5" s="697"/>
      <c r="AA5" s="697"/>
      <c r="AB5" s="698"/>
      <c r="AC5" s="705"/>
      <c r="AD5" s="706"/>
      <c r="AE5" s="707"/>
    </row>
    <row r="6" spans="1:31" ht="27" customHeight="1">
      <c r="A6" s="359">
        <v>1</v>
      </c>
      <c r="B6" s="374">
        <v>2</v>
      </c>
      <c r="C6" s="633">
        <v>3</v>
      </c>
      <c r="D6" s="635"/>
      <c r="E6" s="635"/>
      <c r="F6" s="634"/>
      <c r="G6" s="633">
        <v>4</v>
      </c>
      <c r="H6" s="635"/>
      <c r="I6" s="635"/>
      <c r="J6" s="635"/>
      <c r="K6" s="635"/>
      <c r="L6" s="635"/>
      <c r="M6" s="634"/>
      <c r="N6" s="630">
        <v>5</v>
      </c>
      <c r="O6" s="631"/>
      <c r="P6" s="631"/>
      <c r="Q6" s="632"/>
      <c r="R6" s="630">
        <v>6</v>
      </c>
      <c r="S6" s="631"/>
      <c r="T6" s="631"/>
      <c r="U6" s="632"/>
      <c r="V6" s="717">
        <v>7</v>
      </c>
      <c r="W6" s="718"/>
      <c r="X6" s="718"/>
      <c r="Y6" s="719"/>
      <c r="Z6" s="631">
        <v>8</v>
      </c>
      <c r="AA6" s="631"/>
      <c r="AB6" s="632"/>
      <c r="AC6" s="630">
        <v>9</v>
      </c>
      <c r="AD6" s="631"/>
      <c r="AE6" s="632"/>
    </row>
    <row r="7" spans="1:31" ht="45.75" customHeight="1">
      <c r="A7" s="359"/>
      <c r="B7" s="374" t="s">
        <v>509</v>
      </c>
      <c r="C7" s="633">
        <v>2013</v>
      </c>
      <c r="D7" s="635"/>
      <c r="E7" s="635"/>
      <c r="F7" s="634"/>
      <c r="G7" s="616" t="s">
        <v>510</v>
      </c>
      <c r="H7" s="617"/>
      <c r="I7" s="617"/>
      <c r="J7" s="617"/>
      <c r="K7" s="617"/>
      <c r="L7" s="617"/>
      <c r="M7" s="618"/>
      <c r="N7" s="644">
        <v>44</v>
      </c>
      <c r="O7" s="715"/>
      <c r="P7" s="715"/>
      <c r="Q7" s="645"/>
      <c r="R7" s="644">
        <v>70</v>
      </c>
      <c r="S7" s="715"/>
      <c r="T7" s="715"/>
      <c r="U7" s="645"/>
      <c r="V7" s="642">
        <v>85</v>
      </c>
      <c r="W7" s="716"/>
      <c r="X7" s="716"/>
      <c r="Y7" s="643"/>
      <c r="Z7" s="716">
        <f>(V7/R7)*100</f>
        <v>121.42857142857142</v>
      </c>
      <c r="AA7" s="716"/>
      <c r="AB7" s="643"/>
      <c r="AC7" s="642">
        <f>(V7/N7)*100</f>
        <v>193.18181818181819</v>
      </c>
      <c r="AD7" s="716"/>
      <c r="AE7" s="643"/>
    </row>
    <row r="8" spans="1:31" ht="43.5" customHeight="1">
      <c r="A8" s="708" t="s">
        <v>49</v>
      </c>
      <c r="B8" s="709"/>
      <c r="C8" s="633"/>
      <c r="D8" s="635"/>
      <c r="E8" s="635"/>
      <c r="F8" s="634"/>
      <c r="G8" s="616"/>
      <c r="H8" s="617"/>
      <c r="I8" s="617"/>
      <c r="J8" s="617"/>
      <c r="K8" s="617"/>
      <c r="L8" s="617"/>
      <c r="M8" s="618"/>
      <c r="N8" s="650">
        <f>SUM(N7:N7)</f>
        <v>44</v>
      </c>
      <c r="O8" s="710"/>
      <c r="P8" s="710"/>
      <c r="Q8" s="651"/>
      <c r="R8" s="650">
        <f>SUM(R7:R7)</f>
        <v>70</v>
      </c>
      <c r="S8" s="710"/>
      <c r="T8" s="710"/>
      <c r="U8" s="651"/>
      <c r="V8" s="648">
        <f>SUM(V7:V7)</f>
        <v>85</v>
      </c>
      <c r="W8" s="689"/>
      <c r="X8" s="689"/>
      <c r="Y8" s="649"/>
      <c r="Z8" s="689">
        <f>(V8/R8)*100</f>
        <v>121.42857142857142</v>
      </c>
      <c r="AA8" s="689"/>
      <c r="AB8" s="649"/>
      <c r="AC8" s="648">
        <f>(V8/N8)*100</f>
        <v>193.18181818181819</v>
      </c>
      <c r="AD8" s="689"/>
      <c r="AE8" s="649"/>
    </row>
    <row r="9" spans="1:31" ht="18.7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0"/>
      <c r="N9" s="90"/>
      <c r="O9" s="90"/>
      <c r="P9" s="90"/>
      <c r="Q9" s="108"/>
      <c r="R9" s="108"/>
      <c r="S9" s="108"/>
      <c r="T9" s="108"/>
      <c r="U9" s="108"/>
      <c r="V9" s="108"/>
      <c r="W9" s="109"/>
      <c r="X9" s="109"/>
      <c r="Y9" s="109"/>
      <c r="Z9" s="109"/>
      <c r="AA9" s="109"/>
      <c r="AB9" s="109"/>
      <c r="AC9" s="109"/>
      <c r="AD9" s="109"/>
      <c r="AE9" s="109"/>
    </row>
    <row r="10" spans="1:31" s="110" customFormat="1" ht="18.75" customHeight="1">
      <c r="A10" s="107"/>
      <c r="B10" s="107" t="s">
        <v>350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</row>
    <row r="11" spans="1:31" s="110" customFormat="1" ht="28.5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 t="s">
        <v>334</v>
      </c>
      <c r="AE11" s="107"/>
    </row>
    <row r="12" spans="1:31" ht="39.75" customHeight="1">
      <c r="A12" s="592" t="s">
        <v>46</v>
      </c>
      <c r="B12" s="592" t="s">
        <v>138</v>
      </c>
      <c r="C12" s="593" t="s">
        <v>135</v>
      </c>
      <c r="D12" s="593"/>
      <c r="E12" s="593"/>
      <c r="F12" s="593"/>
      <c r="G12" s="690" t="s">
        <v>196</v>
      </c>
      <c r="H12" s="691"/>
      <c r="I12" s="691"/>
      <c r="J12" s="691"/>
      <c r="K12" s="691"/>
      <c r="L12" s="691"/>
      <c r="M12" s="692"/>
      <c r="N12" s="690" t="s">
        <v>139</v>
      </c>
      <c r="O12" s="691"/>
      <c r="P12" s="692"/>
      <c r="Q12" s="690" t="s">
        <v>137</v>
      </c>
      <c r="R12" s="691"/>
      <c r="S12" s="691"/>
      <c r="T12" s="691"/>
      <c r="U12" s="691"/>
      <c r="V12" s="691"/>
      <c r="W12" s="691"/>
      <c r="X12" s="691"/>
      <c r="Y12" s="692"/>
      <c r="Z12" s="699" t="s">
        <v>460</v>
      </c>
      <c r="AA12" s="700"/>
      <c r="AB12" s="701"/>
      <c r="AC12" s="699" t="s">
        <v>459</v>
      </c>
      <c r="AD12" s="700"/>
      <c r="AE12" s="701"/>
    </row>
    <row r="13" spans="1:31" ht="18.75" customHeight="1">
      <c r="A13" s="592"/>
      <c r="B13" s="592"/>
      <c r="C13" s="593"/>
      <c r="D13" s="593"/>
      <c r="E13" s="593"/>
      <c r="F13" s="593"/>
      <c r="G13" s="693"/>
      <c r="H13" s="694"/>
      <c r="I13" s="694"/>
      <c r="J13" s="694"/>
      <c r="K13" s="694"/>
      <c r="L13" s="694"/>
      <c r="M13" s="695"/>
      <c r="N13" s="693"/>
      <c r="O13" s="694"/>
      <c r="P13" s="695"/>
      <c r="Q13" s="593" t="s">
        <v>463</v>
      </c>
      <c r="R13" s="593"/>
      <c r="S13" s="593"/>
      <c r="T13" s="593" t="s">
        <v>462</v>
      </c>
      <c r="U13" s="593"/>
      <c r="V13" s="593"/>
      <c r="W13" s="593" t="s">
        <v>461</v>
      </c>
      <c r="X13" s="593"/>
      <c r="Y13" s="593"/>
      <c r="Z13" s="702"/>
      <c r="AA13" s="703"/>
      <c r="AB13" s="704"/>
      <c r="AC13" s="702"/>
      <c r="AD13" s="703"/>
      <c r="AE13" s="704"/>
    </row>
    <row r="14" spans="1:31" ht="56.25" customHeight="1">
      <c r="A14" s="592"/>
      <c r="B14" s="592"/>
      <c r="C14" s="593"/>
      <c r="D14" s="593"/>
      <c r="E14" s="593"/>
      <c r="F14" s="593"/>
      <c r="G14" s="696"/>
      <c r="H14" s="697"/>
      <c r="I14" s="697"/>
      <c r="J14" s="697"/>
      <c r="K14" s="697"/>
      <c r="L14" s="697"/>
      <c r="M14" s="698"/>
      <c r="N14" s="696"/>
      <c r="O14" s="697"/>
      <c r="P14" s="698"/>
      <c r="Q14" s="593"/>
      <c r="R14" s="593"/>
      <c r="S14" s="593"/>
      <c r="T14" s="593"/>
      <c r="U14" s="593"/>
      <c r="V14" s="593"/>
      <c r="W14" s="593"/>
      <c r="X14" s="593"/>
      <c r="Y14" s="593"/>
      <c r="Z14" s="705"/>
      <c r="AA14" s="706"/>
      <c r="AB14" s="707"/>
      <c r="AC14" s="705"/>
      <c r="AD14" s="706"/>
      <c r="AE14" s="707"/>
    </row>
    <row r="15" spans="1:31" ht="33" customHeight="1">
      <c r="A15" s="359">
        <v>1</v>
      </c>
      <c r="B15" s="359">
        <v>2</v>
      </c>
      <c r="C15" s="633">
        <v>3</v>
      </c>
      <c r="D15" s="635"/>
      <c r="E15" s="635"/>
      <c r="F15" s="634"/>
      <c r="G15" s="633">
        <v>4</v>
      </c>
      <c r="H15" s="635"/>
      <c r="I15" s="635"/>
      <c r="J15" s="635"/>
      <c r="K15" s="635"/>
      <c r="L15" s="635"/>
      <c r="M15" s="634"/>
      <c r="N15" s="633">
        <v>5</v>
      </c>
      <c r="O15" s="635"/>
      <c r="P15" s="634"/>
      <c r="Q15" s="633">
        <v>6</v>
      </c>
      <c r="R15" s="635"/>
      <c r="S15" s="634"/>
      <c r="T15" s="633">
        <v>7</v>
      </c>
      <c r="U15" s="635"/>
      <c r="V15" s="634"/>
      <c r="W15" s="633">
        <v>8</v>
      </c>
      <c r="X15" s="635"/>
      <c r="Y15" s="634"/>
      <c r="Z15" s="633">
        <v>9</v>
      </c>
      <c r="AA15" s="635"/>
      <c r="AB15" s="634"/>
      <c r="AC15" s="633">
        <v>10</v>
      </c>
      <c r="AD15" s="635"/>
      <c r="AE15" s="634"/>
    </row>
    <row r="16" spans="1:31" ht="30" customHeight="1">
      <c r="A16" s="111"/>
      <c r="B16" s="390"/>
      <c r="C16" s="611"/>
      <c r="D16" s="611"/>
      <c r="E16" s="611"/>
      <c r="F16" s="611"/>
      <c r="G16" s="616"/>
      <c r="H16" s="617"/>
      <c r="I16" s="617"/>
      <c r="J16" s="617"/>
      <c r="K16" s="617"/>
      <c r="L16" s="617"/>
      <c r="M16" s="618"/>
      <c r="N16" s="686"/>
      <c r="O16" s="687"/>
      <c r="P16" s="688"/>
      <c r="Q16" s="679"/>
      <c r="R16" s="680"/>
      <c r="S16" s="681"/>
      <c r="T16" s="679"/>
      <c r="U16" s="680"/>
      <c r="V16" s="681"/>
      <c r="W16" s="679"/>
      <c r="X16" s="680"/>
      <c r="Y16" s="681"/>
      <c r="Z16" s="682" t="e">
        <f>(W16/T16)*100</f>
        <v>#DIV/0!</v>
      </c>
      <c r="AA16" s="682"/>
      <c r="AB16" s="683"/>
      <c r="AC16" s="682" t="e">
        <f>(W16/Q16)*100</f>
        <v>#DIV/0!</v>
      </c>
      <c r="AD16" s="682"/>
      <c r="AE16" s="683"/>
    </row>
    <row r="17" spans="1:31" ht="30" customHeight="1">
      <c r="A17" s="684" t="s">
        <v>49</v>
      </c>
      <c r="B17" s="685"/>
      <c r="C17" s="611"/>
      <c r="D17" s="611"/>
      <c r="E17" s="611"/>
      <c r="F17" s="611"/>
      <c r="G17" s="616"/>
      <c r="H17" s="617"/>
      <c r="I17" s="617"/>
      <c r="J17" s="617"/>
      <c r="K17" s="617"/>
      <c r="L17" s="617"/>
      <c r="M17" s="618"/>
      <c r="N17" s="686"/>
      <c r="O17" s="687"/>
      <c r="P17" s="688"/>
      <c r="Q17" s="679">
        <f>SUM(Q16:Q16)</f>
        <v>0</v>
      </c>
      <c r="R17" s="680"/>
      <c r="S17" s="681"/>
      <c r="T17" s="679">
        <f>SUM(T16:T16)</f>
        <v>0</v>
      </c>
      <c r="U17" s="680"/>
      <c r="V17" s="681"/>
      <c r="W17" s="679">
        <f>SUM(W16:W16)</f>
        <v>0</v>
      </c>
      <c r="X17" s="680"/>
      <c r="Y17" s="681"/>
      <c r="Z17" s="682" t="e">
        <f>(W17/T17)*100</f>
        <v>#DIV/0!</v>
      </c>
      <c r="AA17" s="682"/>
      <c r="AB17" s="683"/>
      <c r="AC17" s="682" t="e">
        <f>(W17/Q17)*100</f>
        <v>#DIV/0!</v>
      </c>
      <c r="AD17" s="682"/>
      <c r="AE17" s="683"/>
    </row>
    <row r="18" spans="1:31">
      <c r="A18" s="360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51"/>
      <c r="Q18" s="106"/>
      <c r="R18" s="106"/>
      <c r="S18" s="106"/>
      <c r="T18" s="106"/>
      <c r="U18" s="106"/>
      <c r="V18" s="51"/>
      <c r="W18" s="51"/>
      <c r="X18" s="51"/>
      <c r="Y18" s="51"/>
      <c r="Z18" s="51"/>
      <c r="AA18" s="51"/>
      <c r="AB18" s="51"/>
      <c r="AC18" s="51"/>
      <c r="AD18" s="51"/>
      <c r="AE18" s="106"/>
    </row>
    <row r="19" spans="1:31" s="110" customFormat="1" ht="18.75" customHeight="1">
      <c r="A19" s="107"/>
      <c r="B19" s="107" t="s">
        <v>456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>
      <c r="A20" s="53"/>
      <c r="B20" s="53"/>
      <c r="C20" s="53"/>
      <c r="D20" s="53"/>
      <c r="E20" s="53"/>
      <c r="F20" s="53"/>
      <c r="G20" s="53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  <c r="W20" s="51"/>
      <c r="X20" s="51"/>
      <c r="Y20" s="51"/>
      <c r="Z20" s="51"/>
      <c r="AA20" s="51"/>
      <c r="AB20" s="51"/>
      <c r="AC20" s="51"/>
      <c r="AD20" s="51"/>
      <c r="AE20" s="106" t="s">
        <v>323</v>
      </c>
    </row>
    <row r="21" spans="1:31" ht="39" customHeight="1">
      <c r="A21" s="593" t="s">
        <v>46</v>
      </c>
      <c r="B21" s="593" t="s">
        <v>158</v>
      </c>
      <c r="C21" s="593"/>
      <c r="D21" s="593"/>
      <c r="E21" s="593"/>
      <c r="F21" s="593"/>
      <c r="G21" s="593" t="s">
        <v>48</v>
      </c>
      <c r="H21" s="593"/>
      <c r="I21" s="593"/>
      <c r="J21" s="593"/>
      <c r="K21" s="593"/>
      <c r="L21" s="593" t="s">
        <v>76</v>
      </c>
      <c r="M21" s="593"/>
      <c r="N21" s="593"/>
      <c r="O21" s="593"/>
      <c r="P21" s="593"/>
      <c r="Q21" s="593" t="s">
        <v>178</v>
      </c>
      <c r="R21" s="593"/>
      <c r="S21" s="593"/>
      <c r="T21" s="593"/>
      <c r="U21" s="593"/>
      <c r="V21" s="593" t="s">
        <v>98</v>
      </c>
      <c r="W21" s="593"/>
      <c r="X21" s="593"/>
      <c r="Y21" s="593"/>
      <c r="Z21" s="593"/>
      <c r="AA21" s="593" t="s">
        <v>49</v>
      </c>
      <c r="AB21" s="593"/>
      <c r="AC21" s="593"/>
      <c r="AD21" s="593"/>
      <c r="AE21" s="593"/>
    </row>
    <row r="22" spans="1:31" ht="36" customHeight="1">
      <c r="A22" s="593"/>
      <c r="B22" s="593"/>
      <c r="C22" s="593"/>
      <c r="D22" s="593"/>
      <c r="E22" s="593"/>
      <c r="F22" s="593"/>
      <c r="G22" s="593" t="s">
        <v>71</v>
      </c>
      <c r="H22" s="593" t="s">
        <v>77</v>
      </c>
      <c r="I22" s="593"/>
      <c r="J22" s="593"/>
      <c r="K22" s="593"/>
      <c r="L22" s="593" t="s">
        <v>71</v>
      </c>
      <c r="M22" s="593" t="s">
        <v>77</v>
      </c>
      <c r="N22" s="593"/>
      <c r="O22" s="593"/>
      <c r="P22" s="593"/>
      <c r="Q22" s="593" t="s">
        <v>71</v>
      </c>
      <c r="R22" s="593" t="s">
        <v>77</v>
      </c>
      <c r="S22" s="593"/>
      <c r="T22" s="593"/>
      <c r="U22" s="593"/>
      <c r="V22" s="593" t="s">
        <v>71</v>
      </c>
      <c r="W22" s="593" t="s">
        <v>77</v>
      </c>
      <c r="X22" s="593"/>
      <c r="Y22" s="593"/>
      <c r="Z22" s="593"/>
      <c r="AA22" s="593" t="s">
        <v>71</v>
      </c>
      <c r="AB22" s="593" t="s">
        <v>77</v>
      </c>
      <c r="AC22" s="593"/>
      <c r="AD22" s="593"/>
      <c r="AE22" s="593"/>
    </row>
    <row r="23" spans="1:31" ht="44.25" customHeight="1">
      <c r="A23" s="593"/>
      <c r="B23" s="593"/>
      <c r="C23" s="593"/>
      <c r="D23" s="593"/>
      <c r="E23" s="593"/>
      <c r="F23" s="593"/>
      <c r="G23" s="593"/>
      <c r="H23" s="362" t="s">
        <v>65</v>
      </c>
      <c r="I23" s="362" t="s">
        <v>66</v>
      </c>
      <c r="J23" s="362" t="s">
        <v>64</v>
      </c>
      <c r="K23" s="362" t="s">
        <v>63</v>
      </c>
      <c r="L23" s="593"/>
      <c r="M23" s="362" t="s">
        <v>65</v>
      </c>
      <c r="N23" s="362" t="s">
        <v>66</v>
      </c>
      <c r="O23" s="362" t="s">
        <v>64</v>
      </c>
      <c r="P23" s="362" t="s">
        <v>63</v>
      </c>
      <c r="Q23" s="593"/>
      <c r="R23" s="362" t="s">
        <v>65</v>
      </c>
      <c r="S23" s="362" t="s">
        <v>66</v>
      </c>
      <c r="T23" s="362" t="s">
        <v>64</v>
      </c>
      <c r="U23" s="362" t="s">
        <v>63</v>
      </c>
      <c r="V23" s="593"/>
      <c r="W23" s="362" t="s">
        <v>65</v>
      </c>
      <c r="X23" s="362" t="s">
        <v>66</v>
      </c>
      <c r="Y23" s="362" t="s">
        <v>64</v>
      </c>
      <c r="Z23" s="362" t="s">
        <v>63</v>
      </c>
      <c r="AA23" s="593"/>
      <c r="AB23" s="362" t="s">
        <v>65</v>
      </c>
      <c r="AC23" s="362" t="s">
        <v>66</v>
      </c>
      <c r="AD23" s="362" t="s">
        <v>64</v>
      </c>
      <c r="AE23" s="362" t="s">
        <v>63</v>
      </c>
    </row>
    <row r="24" spans="1:31" ht="30" customHeight="1">
      <c r="A24" s="362">
        <v>1</v>
      </c>
      <c r="B24" s="593">
        <v>2</v>
      </c>
      <c r="C24" s="593"/>
      <c r="D24" s="593"/>
      <c r="E24" s="593"/>
      <c r="F24" s="593"/>
      <c r="G24" s="362">
        <v>3</v>
      </c>
      <c r="H24" s="362">
        <v>4</v>
      </c>
      <c r="I24" s="362">
        <v>5</v>
      </c>
      <c r="J24" s="362">
        <v>6</v>
      </c>
      <c r="K24" s="362">
        <v>7</v>
      </c>
      <c r="L24" s="362">
        <v>8</v>
      </c>
      <c r="M24" s="362">
        <v>9</v>
      </c>
      <c r="N24" s="362">
        <v>10</v>
      </c>
      <c r="O24" s="362">
        <v>11</v>
      </c>
      <c r="P24" s="362">
        <v>12</v>
      </c>
      <c r="Q24" s="362">
        <v>13</v>
      </c>
      <c r="R24" s="362">
        <v>14</v>
      </c>
      <c r="S24" s="362">
        <v>15</v>
      </c>
      <c r="T24" s="362">
        <v>16</v>
      </c>
      <c r="U24" s="362">
        <v>17</v>
      </c>
      <c r="V24" s="363">
        <v>18</v>
      </c>
      <c r="W24" s="363">
        <v>19</v>
      </c>
      <c r="X24" s="363">
        <v>20</v>
      </c>
      <c r="Y24" s="363">
        <v>21</v>
      </c>
      <c r="Z24" s="363">
        <v>22</v>
      </c>
      <c r="AA24" s="363">
        <v>23</v>
      </c>
      <c r="AB24" s="363">
        <v>24</v>
      </c>
      <c r="AC24" s="363">
        <v>25</v>
      </c>
      <c r="AD24" s="363">
        <v>26</v>
      </c>
      <c r="AE24" s="363">
        <v>27</v>
      </c>
    </row>
    <row r="25" spans="1:31" ht="48" customHeight="1">
      <c r="A25" s="405">
        <v>1</v>
      </c>
      <c r="B25" s="607" t="s">
        <v>508</v>
      </c>
      <c r="C25" s="608"/>
      <c r="D25" s="608"/>
      <c r="E25" s="608"/>
      <c r="F25" s="609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313">
        <f>Q26+Q27</f>
        <v>129</v>
      </c>
      <c r="R25" s="313">
        <f t="shared" ref="R25:U25" si="0">R26+R27</f>
        <v>43</v>
      </c>
      <c r="S25" s="313">
        <f t="shared" si="0"/>
        <v>0</v>
      </c>
      <c r="T25" s="313">
        <f t="shared" si="0"/>
        <v>43</v>
      </c>
      <c r="U25" s="313">
        <f t="shared" si="0"/>
        <v>43</v>
      </c>
      <c r="V25" s="407"/>
      <c r="W25" s="407"/>
      <c r="X25" s="407"/>
      <c r="Y25" s="407"/>
      <c r="Z25" s="407"/>
      <c r="AA25" s="313">
        <f>AA26+AA27</f>
        <v>129</v>
      </c>
      <c r="AB25" s="313">
        <f t="shared" ref="AB25" si="1">AB26+AB27</f>
        <v>43</v>
      </c>
      <c r="AC25" s="313">
        <f t="shared" ref="AC25" si="2">AC26+AC27</f>
        <v>0</v>
      </c>
      <c r="AD25" s="313">
        <f t="shared" ref="AD25" si="3">AD26+AD27</f>
        <v>43</v>
      </c>
      <c r="AE25" s="313">
        <f t="shared" ref="AE25" si="4">AE26+AE27</f>
        <v>43</v>
      </c>
    </row>
    <row r="26" spans="1:31" ht="48" customHeight="1">
      <c r="A26" s="403"/>
      <c r="B26" s="613" t="s">
        <v>518</v>
      </c>
      <c r="C26" s="614"/>
      <c r="D26" s="614"/>
      <c r="E26" s="614"/>
      <c r="F26" s="615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201">
        <v>69</v>
      </c>
      <c r="R26" s="424">
        <v>23</v>
      </c>
      <c r="S26" s="424"/>
      <c r="T26" s="215">
        <v>23</v>
      </c>
      <c r="U26" s="215">
        <v>23</v>
      </c>
      <c r="V26" s="407"/>
      <c r="W26" s="407"/>
      <c r="X26" s="407"/>
      <c r="Y26" s="407"/>
      <c r="Z26" s="407"/>
      <c r="AA26" s="201">
        <v>69</v>
      </c>
      <c r="AB26" s="424">
        <v>23</v>
      </c>
      <c r="AC26" s="424"/>
      <c r="AD26" s="215">
        <v>23</v>
      </c>
      <c r="AE26" s="215">
        <v>23</v>
      </c>
    </row>
    <row r="27" spans="1:31" ht="48" customHeight="1">
      <c r="A27" s="403"/>
      <c r="B27" s="613" t="s">
        <v>519</v>
      </c>
      <c r="C27" s="614"/>
      <c r="D27" s="614"/>
      <c r="E27" s="614"/>
      <c r="F27" s="615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201">
        <v>60</v>
      </c>
      <c r="R27" s="201">
        <v>20</v>
      </c>
      <c r="S27" s="201"/>
      <c r="T27" s="201">
        <v>20</v>
      </c>
      <c r="U27" s="201">
        <v>20</v>
      </c>
      <c r="V27" s="407"/>
      <c r="W27" s="407"/>
      <c r="X27" s="407"/>
      <c r="Y27" s="407"/>
      <c r="Z27" s="407"/>
      <c r="AA27" s="201">
        <v>60</v>
      </c>
      <c r="AB27" s="201">
        <v>20</v>
      </c>
      <c r="AC27" s="201"/>
      <c r="AD27" s="201">
        <v>20</v>
      </c>
      <c r="AE27" s="201">
        <v>20</v>
      </c>
    </row>
    <row r="28" spans="1:31" ht="40.5" customHeight="1">
      <c r="A28" s="676" t="s">
        <v>49</v>
      </c>
      <c r="B28" s="677"/>
      <c r="C28" s="677"/>
      <c r="D28" s="677"/>
      <c r="E28" s="677"/>
      <c r="F28" s="678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13">
        <f>Q25</f>
        <v>129</v>
      </c>
      <c r="R28" s="313">
        <f t="shared" ref="R28:U28" si="5">R25</f>
        <v>43</v>
      </c>
      <c r="S28" s="313">
        <f t="shared" si="5"/>
        <v>0</v>
      </c>
      <c r="T28" s="313">
        <f t="shared" si="5"/>
        <v>43</v>
      </c>
      <c r="U28" s="313">
        <f t="shared" si="5"/>
        <v>43</v>
      </c>
      <c r="V28" s="372"/>
      <c r="W28" s="372"/>
      <c r="X28" s="372"/>
      <c r="Y28" s="372"/>
      <c r="Z28" s="372"/>
      <c r="AA28" s="313">
        <f>AA25</f>
        <v>129</v>
      </c>
      <c r="AB28" s="313">
        <f t="shared" ref="AB28:AE28" si="6">AB25</f>
        <v>43</v>
      </c>
      <c r="AC28" s="313">
        <f t="shared" si="6"/>
        <v>0</v>
      </c>
      <c r="AD28" s="313">
        <f t="shared" si="6"/>
        <v>43</v>
      </c>
      <c r="AE28" s="313">
        <f t="shared" si="6"/>
        <v>43</v>
      </c>
    </row>
    <row r="29" spans="1:31" ht="36" customHeight="1">
      <c r="A29" s="613" t="s">
        <v>50</v>
      </c>
      <c r="B29" s="614"/>
      <c r="C29" s="614"/>
      <c r="D29" s="614"/>
      <c r="E29" s="614"/>
      <c r="F29" s="615"/>
      <c r="G29" s="391">
        <v>100</v>
      </c>
      <c r="H29" s="391"/>
      <c r="I29" s="391"/>
      <c r="J29" s="391"/>
      <c r="K29" s="391"/>
      <c r="L29" s="391">
        <v>0</v>
      </c>
      <c r="M29" s="391"/>
      <c r="N29" s="391"/>
      <c r="O29" s="391"/>
      <c r="P29" s="391"/>
      <c r="Q29" s="391">
        <v>100</v>
      </c>
      <c r="R29" s="391"/>
      <c r="S29" s="391"/>
      <c r="T29" s="391"/>
      <c r="U29" s="391"/>
      <c r="V29" s="391">
        <v>0</v>
      </c>
      <c r="W29" s="357"/>
      <c r="X29" s="357"/>
      <c r="Y29" s="357"/>
      <c r="Z29" s="357"/>
      <c r="AA29" s="391">
        <v>100</v>
      </c>
      <c r="AB29" s="391"/>
      <c r="AC29" s="391"/>
      <c r="AD29" s="391"/>
      <c r="AE29" s="391"/>
    </row>
    <row r="30" spans="1:31" ht="20.100000000000001" customHeight="1">
      <c r="A30" s="375"/>
      <c r="B30" s="375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375"/>
      <c r="T30" s="375"/>
      <c r="U30" s="375"/>
      <c r="V30" s="375"/>
      <c r="W30" s="112"/>
      <c r="X30" s="375"/>
      <c r="Y30" s="375"/>
      <c r="Z30" s="375"/>
      <c r="AA30" s="375"/>
      <c r="AB30" s="51"/>
      <c r="AC30" s="51"/>
      <c r="AD30" s="51"/>
      <c r="AE30" s="51"/>
    </row>
    <row r="31" spans="1:31" ht="20.100000000000001" customHeight="1">
      <c r="A31" s="104"/>
      <c r="B31" s="104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 s="110" customFormat="1" ht="20.100000000000001" customHeight="1">
      <c r="A32" s="107"/>
      <c r="B32" s="107" t="s">
        <v>351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</row>
    <row r="33" spans="1:31" s="114" customFormat="1" ht="20.100000000000001" customHeight="1">
      <c r="A33" s="51"/>
      <c r="B33" s="51"/>
      <c r="C33" s="51"/>
      <c r="D33" s="51"/>
      <c r="E33" s="51"/>
      <c r="F33" s="51"/>
      <c r="G33" s="51"/>
      <c r="H33" s="51"/>
      <c r="I33" s="51"/>
      <c r="J33" s="113"/>
      <c r="K33" s="51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06" t="s">
        <v>323</v>
      </c>
    </row>
    <row r="34" spans="1:31" s="115" customFormat="1" ht="34.5" customHeight="1">
      <c r="A34" s="619" t="s">
        <v>46</v>
      </c>
      <c r="B34" s="593" t="s">
        <v>177</v>
      </c>
      <c r="C34" s="593" t="s">
        <v>187</v>
      </c>
      <c r="D34" s="593"/>
      <c r="E34" s="593" t="s">
        <v>143</v>
      </c>
      <c r="F34" s="593"/>
      <c r="G34" s="593" t="s">
        <v>335</v>
      </c>
      <c r="H34" s="593"/>
      <c r="I34" s="593" t="s">
        <v>336</v>
      </c>
      <c r="J34" s="593"/>
      <c r="K34" s="593" t="s">
        <v>457</v>
      </c>
      <c r="L34" s="593"/>
      <c r="M34" s="593"/>
      <c r="N34" s="593"/>
      <c r="O34" s="593"/>
      <c r="P34" s="593"/>
      <c r="Q34" s="593"/>
      <c r="R34" s="593"/>
      <c r="S34" s="593"/>
      <c r="T34" s="593"/>
      <c r="U34" s="593" t="s">
        <v>403</v>
      </c>
      <c r="V34" s="593"/>
      <c r="W34" s="593"/>
      <c r="X34" s="593"/>
      <c r="Y34" s="593"/>
      <c r="Z34" s="593" t="s">
        <v>282</v>
      </c>
      <c r="AA34" s="593"/>
      <c r="AB34" s="593"/>
      <c r="AC34" s="593"/>
      <c r="AD34" s="593"/>
      <c r="AE34" s="593"/>
    </row>
    <row r="35" spans="1:31" s="115" customFormat="1" ht="63.75" customHeight="1">
      <c r="A35" s="619"/>
      <c r="B35" s="593"/>
      <c r="C35" s="593"/>
      <c r="D35" s="593"/>
      <c r="E35" s="593"/>
      <c r="F35" s="593"/>
      <c r="G35" s="593"/>
      <c r="H35" s="593"/>
      <c r="I35" s="593"/>
      <c r="J35" s="593"/>
      <c r="K35" s="593" t="s">
        <v>197</v>
      </c>
      <c r="L35" s="593"/>
      <c r="M35" s="593" t="s">
        <v>198</v>
      </c>
      <c r="N35" s="593"/>
      <c r="O35" s="593" t="s">
        <v>186</v>
      </c>
      <c r="P35" s="593"/>
      <c r="Q35" s="593"/>
      <c r="R35" s="593"/>
      <c r="S35" s="593"/>
      <c r="T35" s="593"/>
      <c r="U35" s="593"/>
      <c r="V35" s="593"/>
      <c r="W35" s="593"/>
      <c r="X35" s="593"/>
      <c r="Y35" s="593"/>
      <c r="Z35" s="593"/>
      <c r="AA35" s="593"/>
      <c r="AB35" s="593"/>
      <c r="AC35" s="593"/>
      <c r="AD35" s="593"/>
      <c r="AE35" s="593"/>
    </row>
    <row r="36" spans="1:31" s="116" customFormat="1" ht="82.5" customHeight="1">
      <c r="A36" s="619"/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 t="s">
        <v>174</v>
      </c>
      <c r="P36" s="593"/>
      <c r="Q36" s="593" t="s">
        <v>175</v>
      </c>
      <c r="R36" s="593"/>
      <c r="S36" s="593" t="s">
        <v>176</v>
      </c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</row>
    <row r="37" spans="1:31" s="115" customFormat="1" ht="33" customHeight="1">
      <c r="A37" s="363">
        <v>1</v>
      </c>
      <c r="B37" s="362">
        <v>2</v>
      </c>
      <c r="C37" s="593">
        <v>3</v>
      </c>
      <c r="D37" s="593"/>
      <c r="E37" s="593">
        <v>4</v>
      </c>
      <c r="F37" s="593"/>
      <c r="G37" s="593">
        <v>5</v>
      </c>
      <c r="H37" s="593"/>
      <c r="I37" s="593">
        <v>6</v>
      </c>
      <c r="J37" s="593"/>
      <c r="K37" s="633">
        <v>7</v>
      </c>
      <c r="L37" s="634"/>
      <c r="M37" s="633">
        <v>8</v>
      </c>
      <c r="N37" s="634"/>
      <c r="O37" s="593">
        <v>9</v>
      </c>
      <c r="P37" s="593"/>
      <c r="Q37" s="619">
        <v>10</v>
      </c>
      <c r="R37" s="619"/>
      <c r="S37" s="593">
        <v>11</v>
      </c>
      <c r="T37" s="593"/>
      <c r="U37" s="593">
        <v>12</v>
      </c>
      <c r="V37" s="593"/>
      <c r="W37" s="593"/>
      <c r="X37" s="593"/>
      <c r="Y37" s="593"/>
      <c r="Z37" s="593">
        <v>13</v>
      </c>
      <c r="AA37" s="593"/>
      <c r="AB37" s="593"/>
      <c r="AC37" s="593"/>
      <c r="AD37" s="593"/>
      <c r="AE37" s="593"/>
    </row>
    <row r="38" spans="1:31" s="115" customFormat="1" ht="37.5" customHeight="1">
      <c r="A38" s="105"/>
      <c r="B38" s="117"/>
      <c r="C38" s="612"/>
      <c r="D38" s="612"/>
      <c r="E38" s="673"/>
      <c r="F38" s="673"/>
      <c r="G38" s="673"/>
      <c r="H38" s="673"/>
      <c r="I38" s="673"/>
      <c r="J38" s="673"/>
      <c r="K38" s="627"/>
      <c r="L38" s="628"/>
      <c r="M38" s="627">
        <f t="shared" ref="M38" si="7">SUM(O38,Q38,S38)</f>
        <v>0</v>
      </c>
      <c r="N38" s="628"/>
      <c r="O38" s="673"/>
      <c r="P38" s="673"/>
      <c r="Q38" s="673"/>
      <c r="R38" s="673"/>
      <c r="S38" s="673"/>
      <c r="T38" s="673"/>
      <c r="U38" s="674"/>
      <c r="V38" s="674"/>
      <c r="W38" s="674"/>
      <c r="X38" s="674"/>
      <c r="Y38" s="674"/>
      <c r="Z38" s="675"/>
      <c r="AA38" s="675"/>
      <c r="AB38" s="675"/>
      <c r="AC38" s="675"/>
      <c r="AD38" s="675"/>
      <c r="AE38" s="675"/>
    </row>
    <row r="39" spans="1:31" s="115" customFormat="1" ht="48" customHeight="1">
      <c r="A39" s="607" t="s">
        <v>49</v>
      </c>
      <c r="B39" s="608"/>
      <c r="C39" s="608"/>
      <c r="D39" s="609"/>
      <c r="E39" s="665">
        <f>SUM(E38:E38)</f>
        <v>0</v>
      </c>
      <c r="F39" s="665"/>
      <c r="G39" s="665">
        <f>SUM(G38:G38)</f>
        <v>0</v>
      </c>
      <c r="H39" s="665"/>
      <c r="I39" s="665">
        <f>SUM(I38:I38)</f>
        <v>0</v>
      </c>
      <c r="J39" s="665"/>
      <c r="K39" s="665">
        <f>SUM(K38:K38)</f>
        <v>0</v>
      </c>
      <c r="L39" s="665"/>
      <c r="M39" s="665">
        <f>SUM(M38:M38)</f>
        <v>0</v>
      </c>
      <c r="N39" s="665"/>
      <c r="O39" s="665">
        <f>SUM(O38:O38)</f>
        <v>0</v>
      </c>
      <c r="P39" s="665"/>
      <c r="Q39" s="665">
        <f>SUM(Q38:Q38)</f>
        <v>0</v>
      </c>
      <c r="R39" s="665"/>
      <c r="S39" s="665">
        <f>SUM(S38:S38)</f>
        <v>0</v>
      </c>
      <c r="T39" s="665"/>
      <c r="U39" s="666"/>
      <c r="V39" s="666"/>
      <c r="W39" s="666"/>
      <c r="X39" s="666"/>
      <c r="Y39" s="666"/>
      <c r="Z39" s="667"/>
      <c r="AA39" s="667"/>
      <c r="AB39" s="667"/>
      <c r="AC39" s="667"/>
      <c r="AD39" s="667"/>
      <c r="AE39" s="667"/>
    </row>
    <row r="40" spans="1:31" s="120" customFormat="1" ht="36" customHeight="1">
      <c r="A40" s="118"/>
      <c r="B40" s="668" t="s">
        <v>458</v>
      </c>
      <c r="C40" s="669"/>
      <c r="D40" s="669"/>
      <c r="E40" s="669"/>
      <c r="F40" s="669"/>
      <c r="G40" s="371"/>
      <c r="H40" s="371"/>
      <c r="I40" s="371"/>
      <c r="J40" s="371"/>
      <c r="K40" s="371"/>
      <c r="L40" s="670" t="s">
        <v>160</v>
      </c>
      <c r="M40" s="670"/>
      <c r="N40" s="670"/>
      <c r="O40" s="670"/>
      <c r="P40" s="670"/>
      <c r="Q40" s="119"/>
      <c r="R40" s="119"/>
      <c r="S40" s="119"/>
      <c r="T40" s="119"/>
      <c r="U40" s="119"/>
      <c r="V40" s="671" t="s">
        <v>501</v>
      </c>
      <c r="W40" s="671"/>
      <c r="X40" s="671"/>
      <c r="Y40" s="671"/>
      <c r="Z40" s="671"/>
      <c r="AA40" s="118"/>
      <c r="AB40" s="118"/>
      <c r="AC40" s="118"/>
      <c r="AD40" s="118"/>
      <c r="AE40" s="118"/>
    </row>
    <row r="41" spans="1:31" s="62" customFormat="1" ht="19.5" customHeight="1">
      <c r="A41" s="361"/>
      <c r="B41" s="121"/>
      <c r="C41" s="361" t="s">
        <v>68</v>
      </c>
      <c r="D41" s="361"/>
      <c r="E41" s="50"/>
      <c r="F41" s="50"/>
      <c r="G41" s="50"/>
      <c r="H41" s="50"/>
      <c r="I41" s="50"/>
      <c r="J41" s="50"/>
      <c r="K41" s="50"/>
      <c r="L41" s="361"/>
      <c r="M41" s="121"/>
      <c r="N41" s="360" t="s">
        <v>69</v>
      </c>
      <c r="O41" s="121"/>
      <c r="P41" s="361"/>
      <c r="Q41" s="50"/>
      <c r="R41" s="50"/>
      <c r="S41" s="50"/>
      <c r="T41" s="361"/>
      <c r="U41" s="361"/>
      <c r="V41" s="672" t="s">
        <v>99</v>
      </c>
      <c r="W41" s="672"/>
      <c r="X41" s="672"/>
      <c r="Y41" s="672"/>
      <c r="Z41" s="672"/>
      <c r="AA41" s="361"/>
      <c r="AB41" s="361"/>
      <c r="AC41" s="361"/>
      <c r="AD41" s="361"/>
      <c r="AE41" s="361"/>
    </row>
    <row r="42" spans="1:31" ht="20.100000000000001" customHeight="1">
      <c r="A42" s="51"/>
      <c r="B42" s="122"/>
      <c r="C42" s="122"/>
      <c r="D42" s="122"/>
      <c r="E42" s="122"/>
      <c r="F42" s="122"/>
      <c r="G42" s="122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2"/>
      <c r="U42" s="122"/>
      <c r="V42" s="51"/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 ht="20.100000000000001" customHeight="1">
      <c r="A43" s="5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51"/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>
      <c r="A44" s="5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s="664" customFormat="1" ht="19.149999999999999" customHeight="1">
      <c r="A45" s="663" t="s">
        <v>328</v>
      </c>
    </row>
    <row r="48" spans="1:31">
      <c r="B48" s="124"/>
    </row>
    <row r="49" spans="2:2">
      <c r="B49" s="124"/>
    </row>
    <row r="50" spans="2:2">
      <c r="B50" s="124"/>
    </row>
    <row r="51" spans="2:2">
      <c r="B51" s="124"/>
    </row>
    <row r="52" spans="2:2">
      <c r="B52" s="124"/>
    </row>
    <row r="53" spans="2:2">
      <c r="B53" s="124"/>
    </row>
    <row r="54" spans="2:2">
      <c r="B54" s="124"/>
    </row>
  </sheetData>
  <mergeCells count="146">
    <mergeCell ref="B25:F25"/>
    <mergeCell ref="B26:F26"/>
    <mergeCell ref="B27:F27"/>
    <mergeCell ref="A4:A5"/>
    <mergeCell ref="B4:B5"/>
    <mergeCell ref="C4:F5"/>
    <mergeCell ref="G4:M5"/>
    <mergeCell ref="C15:F15"/>
    <mergeCell ref="G15:M15"/>
    <mergeCell ref="B24:F24"/>
    <mergeCell ref="AB1:AE1"/>
    <mergeCell ref="AD3:AE3"/>
    <mergeCell ref="Z6:AB6"/>
    <mergeCell ref="AC6:AE6"/>
    <mergeCell ref="C7:F7"/>
    <mergeCell ref="G7:M7"/>
    <mergeCell ref="N7:Q7"/>
    <mergeCell ref="R7:U7"/>
    <mergeCell ref="V7:Y7"/>
    <mergeCell ref="Z7:AB7"/>
    <mergeCell ref="AC7:AE7"/>
    <mergeCell ref="N4:Y4"/>
    <mergeCell ref="Z4:AB5"/>
    <mergeCell ref="AC4:AE5"/>
    <mergeCell ref="N5:Q5"/>
    <mergeCell ref="R5:U5"/>
    <mergeCell ref="V5:Y5"/>
    <mergeCell ref="C6:F6"/>
    <mergeCell ref="G6:M6"/>
    <mergeCell ref="N6:Q6"/>
    <mergeCell ref="R6:U6"/>
    <mergeCell ref="V6:Y6"/>
    <mergeCell ref="Z8:AB8"/>
    <mergeCell ref="AC8:AE8"/>
    <mergeCell ref="A12:A14"/>
    <mergeCell ref="B12:B14"/>
    <mergeCell ref="C12:F14"/>
    <mergeCell ref="G12:M14"/>
    <mergeCell ref="N12:P14"/>
    <mergeCell ref="Q12:Y12"/>
    <mergeCell ref="Z12:AB14"/>
    <mergeCell ref="AC12:AE14"/>
    <mergeCell ref="A8:B8"/>
    <mergeCell ref="C8:F8"/>
    <mergeCell ref="G8:M8"/>
    <mergeCell ref="N8:Q8"/>
    <mergeCell ref="R8:U8"/>
    <mergeCell ref="V8:Y8"/>
    <mergeCell ref="Q13:S14"/>
    <mergeCell ref="T13:V14"/>
    <mergeCell ref="W13:Y14"/>
    <mergeCell ref="N15:P15"/>
    <mergeCell ref="Q15:S15"/>
    <mergeCell ref="T15:V15"/>
    <mergeCell ref="W15:Y15"/>
    <mergeCell ref="Z15:AB15"/>
    <mergeCell ref="AC15:AE15"/>
    <mergeCell ref="C16:F16"/>
    <mergeCell ref="G16:M16"/>
    <mergeCell ref="N16:P16"/>
    <mergeCell ref="Q16:S16"/>
    <mergeCell ref="T16:V16"/>
    <mergeCell ref="W16:Y16"/>
    <mergeCell ref="Z16:AB16"/>
    <mergeCell ref="AC16:AE16"/>
    <mergeCell ref="W17:Y17"/>
    <mergeCell ref="Z17:AB17"/>
    <mergeCell ref="AC17:AE17"/>
    <mergeCell ref="A21:A23"/>
    <mergeCell ref="B21:F23"/>
    <mergeCell ref="G21:K21"/>
    <mergeCell ref="L21:P21"/>
    <mergeCell ref="Q21:U21"/>
    <mergeCell ref="V21:Z21"/>
    <mergeCell ref="AA21:AE21"/>
    <mergeCell ref="A17:B17"/>
    <mergeCell ref="C17:F17"/>
    <mergeCell ref="G17:M17"/>
    <mergeCell ref="N17:P17"/>
    <mergeCell ref="Q17:S17"/>
    <mergeCell ref="T17:V17"/>
    <mergeCell ref="V22:V23"/>
    <mergeCell ref="W22:Z22"/>
    <mergeCell ref="AA22:AA23"/>
    <mergeCell ref="AB22:AE22"/>
    <mergeCell ref="G22:G23"/>
    <mergeCell ref="H22:K22"/>
    <mergeCell ref="L22:L23"/>
    <mergeCell ref="M22:P22"/>
    <mergeCell ref="Q22:Q23"/>
    <mergeCell ref="R22:U22"/>
    <mergeCell ref="U34:Y36"/>
    <mergeCell ref="Z34:AE36"/>
    <mergeCell ref="K35:L36"/>
    <mergeCell ref="M35:N36"/>
    <mergeCell ref="O35:T35"/>
    <mergeCell ref="O36:P36"/>
    <mergeCell ref="Q36:R36"/>
    <mergeCell ref="A28:F28"/>
    <mergeCell ref="A29:F29"/>
    <mergeCell ref="A34:A36"/>
    <mergeCell ref="B34:B36"/>
    <mergeCell ref="C34:D36"/>
    <mergeCell ref="E34:F36"/>
    <mergeCell ref="S36:T36"/>
    <mergeCell ref="G34:H36"/>
    <mergeCell ref="I34:J36"/>
    <mergeCell ref="K34:T34"/>
    <mergeCell ref="U37:Y37"/>
    <mergeCell ref="Z37:AE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Y38"/>
    <mergeCell ref="Z38:AE38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A45:XFD45"/>
    <mergeCell ref="M39:N39"/>
    <mergeCell ref="O39:P39"/>
    <mergeCell ref="Q39:R39"/>
    <mergeCell ref="S39:T39"/>
    <mergeCell ref="U39:Y39"/>
    <mergeCell ref="Z39:AE39"/>
    <mergeCell ref="A39:D39"/>
    <mergeCell ref="E39:F39"/>
    <mergeCell ref="G39:H39"/>
    <mergeCell ref="I39:J39"/>
    <mergeCell ref="K39:L39"/>
    <mergeCell ref="B40:F40"/>
    <mergeCell ref="L40:P40"/>
    <mergeCell ref="V40:Z40"/>
    <mergeCell ref="V41:Z41"/>
  </mergeCells>
  <pageMargins left="0.59055118110236227" right="0.59055118110236227" top="0.98425196850393704" bottom="0.47244094488188981" header="0" footer="0"/>
  <pageSetup paperSize="9" scale="36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J17"/>
  <sheetViews>
    <sheetView view="pageBreakPreview" zoomScale="60" zoomScaleNormal="75" workbookViewId="0">
      <selection activeCell="D17" sqref="D17"/>
    </sheetView>
  </sheetViews>
  <sheetFormatPr defaultRowHeight="18.75"/>
  <cols>
    <col min="1" max="1" width="39.5703125" style="125" customWidth="1"/>
    <col min="2" max="2" width="10.85546875" style="125" customWidth="1"/>
    <col min="3" max="3" width="18" style="125" customWidth="1"/>
    <col min="4" max="4" width="18.42578125" style="125" customWidth="1"/>
    <col min="5" max="5" width="18.7109375" style="125" customWidth="1"/>
    <col min="6" max="6" width="17.7109375" style="125" customWidth="1"/>
    <col min="7" max="7" width="16.28515625" style="125" customWidth="1"/>
    <col min="8" max="8" width="14" style="125" customWidth="1"/>
    <col min="9" max="9" width="14.85546875" style="125" customWidth="1"/>
    <col min="10" max="10" width="14" style="125" customWidth="1"/>
    <col min="11" max="16384" width="9.140625" style="125"/>
  </cols>
  <sheetData>
    <row r="1" spans="1:10">
      <c r="H1" s="722"/>
      <c r="I1" s="722"/>
      <c r="J1" s="722"/>
    </row>
    <row r="2" spans="1:10">
      <c r="A2" s="14"/>
      <c r="I2" s="723" t="s">
        <v>354</v>
      </c>
      <c r="J2" s="723"/>
    </row>
    <row r="3" spans="1:10" ht="20.25">
      <c r="A3" s="732" t="s">
        <v>397</v>
      </c>
      <c r="B3" s="732"/>
      <c r="C3" s="732"/>
      <c r="D3" s="732"/>
      <c r="E3" s="732"/>
      <c r="F3" s="732"/>
      <c r="G3" s="732"/>
      <c r="H3" s="732"/>
      <c r="I3" s="732"/>
      <c r="J3" s="732"/>
    </row>
    <row r="4" spans="1:10">
      <c r="A4" s="733" t="s">
        <v>404</v>
      </c>
      <c r="B4" s="733"/>
      <c r="C4" s="733"/>
      <c r="D4" s="733"/>
      <c r="E4" s="733"/>
      <c r="F4" s="733"/>
      <c r="G4" s="733"/>
      <c r="H4" s="733"/>
      <c r="I4" s="733"/>
      <c r="J4" s="733"/>
    </row>
    <row r="5" spans="1:10" ht="32.25" customHeight="1">
      <c r="A5" s="737" t="s">
        <v>166</v>
      </c>
      <c r="B5" s="738" t="s">
        <v>17</v>
      </c>
      <c r="C5" s="554" t="s">
        <v>443</v>
      </c>
      <c r="D5" s="554" t="s">
        <v>444</v>
      </c>
      <c r="E5" s="556" t="s">
        <v>440</v>
      </c>
      <c r="F5" s="554" t="s">
        <v>445</v>
      </c>
      <c r="G5" s="734" t="s">
        <v>337</v>
      </c>
      <c r="H5" s="735"/>
      <c r="I5" s="735"/>
      <c r="J5" s="736"/>
    </row>
    <row r="6" spans="1:10" ht="128.25" customHeight="1">
      <c r="A6" s="737"/>
      <c r="B6" s="739"/>
      <c r="C6" s="555"/>
      <c r="D6" s="555"/>
      <c r="E6" s="557"/>
      <c r="F6" s="555"/>
      <c r="G6" s="6" t="s">
        <v>129</v>
      </c>
      <c r="H6" s="6" t="s">
        <v>130</v>
      </c>
      <c r="I6" s="6" t="s">
        <v>131</v>
      </c>
      <c r="J6" s="6" t="s">
        <v>63</v>
      </c>
    </row>
    <row r="7" spans="1:10" ht="31.5" customHeight="1">
      <c r="A7" s="38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724" t="s">
        <v>398</v>
      </c>
      <c r="B8" s="725"/>
      <c r="C8" s="725"/>
      <c r="D8" s="725"/>
      <c r="E8" s="725"/>
      <c r="F8" s="725"/>
      <c r="G8" s="725"/>
      <c r="H8" s="725"/>
      <c r="I8" s="725"/>
      <c r="J8" s="726"/>
    </row>
    <row r="9" spans="1:10" ht="53.25" customHeight="1">
      <c r="A9" s="43" t="s">
        <v>339</v>
      </c>
      <c r="B9" s="23">
        <v>6000</v>
      </c>
      <c r="C9" s="33">
        <f>SUM(C11:C12)</f>
        <v>0</v>
      </c>
      <c r="D9" s="33">
        <f t="shared" ref="D9:J9" si="0">SUM(D11:D12)</f>
        <v>0</v>
      </c>
      <c r="E9" s="33">
        <f t="shared" si="0"/>
        <v>0</v>
      </c>
      <c r="F9" s="218">
        <f t="shared" si="0"/>
        <v>0</v>
      </c>
      <c r="G9" s="218">
        <f t="shared" si="0"/>
        <v>0</v>
      </c>
      <c r="H9" s="218">
        <f t="shared" si="0"/>
        <v>0</v>
      </c>
      <c r="I9" s="33">
        <f t="shared" si="0"/>
        <v>0</v>
      </c>
      <c r="J9" s="33">
        <f t="shared" si="0"/>
        <v>0</v>
      </c>
    </row>
    <row r="10" spans="1:10" ht="32.25" customHeight="1">
      <c r="A10" s="727" t="s">
        <v>340</v>
      </c>
      <c r="B10" s="728"/>
      <c r="C10" s="728"/>
      <c r="D10" s="728"/>
      <c r="E10" s="728"/>
      <c r="F10" s="728"/>
      <c r="G10" s="728"/>
      <c r="H10" s="728"/>
      <c r="I10" s="728"/>
      <c r="J10" s="729"/>
    </row>
    <row r="11" spans="1:10" ht="69.75" customHeight="1">
      <c r="A11" s="385" t="s">
        <v>454</v>
      </c>
      <c r="B11" s="23">
        <v>6010</v>
      </c>
      <c r="C11" s="32"/>
      <c r="D11" s="32"/>
      <c r="E11" s="32"/>
      <c r="F11" s="349">
        <f>SUM(G11:J11)</f>
        <v>0</v>
      </c>
      <c r="G11" s="32"/>
      <c r="H11" s="302"/>
      <c r="I11" s="32"/>
      <c r="J11" s="32"/>
    </row>
    <row r="12" spans="1:10" ht="51" customHeight="1">
      <c r="A12" s="385" t="s">
        <v>455</v>
      </c>
      <c r="B12" s="24">
        <v>6020</v>
      </c>
      <c r="C12" s="32"/>
      <c r="D12" s="32"/>
      <c r="E12" s="32"/>
      <c r="F12" s="32">
        <f>SUM(G12:J12)</f>
        <v>0</v>
      </c>
      <c r="G12" s="32"/>
      <c r="H12" s="32"/>
      <c r="I12" s="32"/>
      <c r="J12" s="32"/>
    </row>
    <row r="13" spans="1:10">
      <c r="A13" s="482"/>
      <c r="B13" s="36"/>
      <c r="C13" s="36"/>
      <c r="D13" s="36"/>
      <c r="E13" s="36"/>
      <c r="F13" s="25"/>
      <c r="G13" s="25"/>
      <c r="H13" s="25"/>
      <c r="I13" s="25"/>
      <c r="J13" s="25"/>
    </row>
    <row r="14" spans="1:10">
      <c r="A14" s="126" t="s">
        <v>361</v>
      </c>
      <c r="B14" s="21"/>
      <c r="C14" s="561" t="s">
        <v>85</v>
      </c>
      <c r="D14" s="731"/>
      <c r="E14" s="731"/>
      <c r="F14" s="731"/>
      <c r="G14" s="22"/>
      <c r="H14" s="584" t="s">
        <v>501</v>
      </c>
      <c r="I14" s="584"/>
      <c r="J14" s="584"/>
    </row>
    <row r="15" spans="1:10">
      <c r="A15" s="39"/>
      <c r="B15" s="17"/>
      <c r="C15" s="36"/>
      <c r="D15" s="36"/>
      <c r="E15" s="36"/>
      <c r="F15" s="36"/>
      <c r="G15" s="36"/>
      <c r="H15" s="36"/>
      <c r="I15" s="36"/>
      <c r="J15" s="36"/>
    </row>
    <row r="16" spans="1:10" ht="28.5" customHeight="1"/>
    <row r="17" spans="1:10" ht="37.5" customHeight="1">
      <c r="A17" s="483" t="s">
        <v>563</v>
      </c>
      <c r="B17" s="483"/>
      <c r="C17" s="483"/>
      <c r="D17" s="481"/>
      <c r="E17" s="481"/>
      <c r="F17" s="163"/>
      <c r="G17" s="19"/>
      <c r="H17" s="730" t="s">
        <v>564</v>
      </c>
      <c r="I17" s="730"/>
      <c r="J17" s="730"/>
    </row>
  </sheetData>
  <mergeCells count="16">
    <mergeCell ref="H1:J1"/>
    <mergeCell ref="I2:J2"/>
    <mergeCell ref="A8:J8"/>
    <mergeCell ref="A10:J10"/>
    <mergeCell ref="H17:J17"/>
    <mergeCell ref="C14:F14"/>
    <mergeCell ref="H14:J14"/>
    <mergeCell ref="A3:J3"/>
    <mergeCell ref="A4:J4"/>
    <mergeCell ref="G5:J5"/>
    <mergeCell ref="A5:A6"/>
    <mergeCell ref="B5:B6"/>
    <mergeCell ref="C5:C6"/>
    <mergeCell ref="D5:D6"/>
    <mergeCell ref="E5:E6"/>
    <mergeCell ref="F5:F6"/>
  </mergeCells>
  <pageMargins left="0.59055118110236227" right="0.59055118110236227" top="0.98425196850393704" bottom="0.59055118110236227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0"/>
  <sheetViews>
    <sheetView view="pageBreakPreview" zoomScale="60" workbookViewId="0">
      <selection activeCell="J3" sqref="J3"/>
    </sheetView>
  </sheetViews>
  <sheetFormatPr defaultRowHeight="18.75"/>
  <cols>
    <col min="1" max="1" width="39.140625" style="3" customWidth="1"/>
    <col min="2" max="2" width="12" style="40" customWidth="1"/>
    <col min="3" max="3" width="16.140625" style="40" customWidth="1"/>
    <col min="4" max="4" width="16.7109375" style="40" customWidth="1"/>
    <col min="5" max="5" width="16.140625" style="40" customWidth="1"/>
    <col min="6" max="6" width="16" style="40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742" t="s">
        <v>420</v>
      </c>
      <c r="B2" s="742"/>
      <c r="C2" s="742"/>
      <c r="D2" s="742"/>
      <c r="E2" s="742"/>
      <c r="F2" s="742"/>
      <c r="G2" s="742"/>
      <c r="H2" s="742"/>
    </row>
    <row r="3" spans="1:10" ht="28.5" customHeight="1">
      <c r="A3" s="127"/>
      <c r="B3" s="128"/>
      <c r="C3" s="127"/>
      <c r="D3" s="127"/>
      <c r="E3" s="127"/>
      <c r="F3" s="128"/>
      <c r="G3" s="127"/>
      <c r="H3" s="127"/>
      <c r="J3" s="389" t="s">
        <v>404</v>
      </c>
    </row>
    <row r="4" spans="1:10" ht="41.25" customHeight="1">
      <c r="A4" s="575" t="s">
        <v>166</v>
      </c>
      <c r="B4" s="577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79" t="s">
        <v>337</v>
      </c>
      <c r="H4" s="580"/>
      <c r="I4" s="580"/>
      <c r="J4" s="581"/>
    </row>
    <row r="5" spans="1:10" ht="54" customHeight="1">
      <c r="A5" s="576"/>
      <c r="B5" s="578"/>
      <c r="C5" s="555"/>
      <c r="D5" s="555"/>
      <c r="E5" s="557"/>
      <c r="F5" s="555"/>
      <c r="G5" s="66" t="s">
        <v>129</v>
      </c>
      <c r="H5" s="66" t="s">
        <v>130</v>
      </c>
      <c r="I5" s="66" t="s">
        <v>131</v>
      </c>
      <c r="J5" s="66" t="s">
        <v>63</v>
      </c>
    </row>
    <row r="6" spans="1:10" ht="23.25" customHeight="1">
      <c r="A6" s="129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38">
        <v>9</v>
      </c>
      <c r="J6" s="38">
        <v>10</v>
      </c>
    </row>
    <row r="7" spans="1:10" ht="60" customHeight="1">
      <c r="A7" s="131" t="s">
        <v>410</v>
      </c>
      <c r="B7" s="130">
        <v>6000</v>
      </c>
      <c r="C7" s="149">
        <f>C8+C12</f>
        <v>0</v>
      </c>
      <c r="D7" s="149">
        <f>D8+D12</f>
        <v>0</v>
      </c>
      <c r="E7" s="149">
        <f>E8+E12</f>
        <v>0</v>
      </c>
      <c r="F7" s="149">
        <f>SUM(G7:J7)</f>
        <v>0</v>
      </c>
      <c r="G7" s="149">
        <f>G8+G12</f>
        <v>0</v>
      </c>
      <c r="H7" s="149">
        <f>H8+H12</f>
        <v>0</v>
      </c>
      <c r="I7" s="149">
        <f>I8+I12</f>
        <v>0</v>
      </c>
      <c r="J7" s="149">
        <f>J8+J12</f>
        <v>0</v>
      </c>
    </row>
    <row r="8" spans="1:10" ht="44.25" customHeight="1">
      <c r="A8" s="147" t="s">
        <v>411</v>
      </c>
      <c r="B8" s="144">
        <v>6010</v>
      </c>
      <c r="C8" s="151"/>
      <c r="D8" s="151"/>
      <c r="E8" s="151"/>
      <c r="F8" s="149">
        <f t="shared" ref="F8:F15" si="0">SUM(G8:J8)</f>
        <v>0</v>
      </c>
      <c r="G8" s="151"/>
      <c r="H8" s="151"/>
      <c r="I8" s="152"/>
      <c r="J8" s="152"/>
    </row>
    <row r="9" spans="1:10" ht="33.75" customHeight="1">
      <c r="A9" s="147"/>
      <c r="B9" s="144"/>
      <c r="C9" s="151"/>
      <c r="D9" s="151"/>
      <c r="E9" s="151"/>
      <c r="F9" s="149">
        <f t="shared" si="0"/>
        <v>0</v>
      </c>
      <c r="G9" s="151"/>
      <c r="H9" s="151"/>
      <c r="I9" s="152"/>
      <c r="J9" s="152"/>
    </row>
    <row r="10" spans="1:10" ht="30.75" customHeight="1">
      <c r="A10" s="142"/>
      <c r="B10" s="130"/>
      <c r="C10" s="149"/>
      <c r="D10" s="149"/>
      <c r="E10" s="149"/>
      <c r="F10" s="149">
        <f t="shared" si="0"/>
        <v>0</v>
      </c>
      <c r="G10" s="149"/>
      <c r="H10" s="149"/>
      <c r="I10" s="150"/>
      <c r="J10" s="150"/>
    </row>
    <row r="11" spans="1:10" ht="31.5" customHeight="1">
      <c r="A11" s="142"/>
      <c r="B11" s="130"/>
      <c r="C11" s="149"/>
      <c r="D11" s="149"/>
      <c r="E11" s="149"/>
      <c r="F11" s="149">
        <f t="shared" si="0"/>
        <v>0</v>
      </c>
      <c r="G11" s="149"/>
      <c r="H11" s="149"/>
      <c r="I11" s="150"/>
      <c r="J11" s="150"/>
    </row>
    <row r="12" spans="1:10" s="42" customFormat="1" ht="46.5" customHeight="1">
      <c r="A12" s="146" t="s">
        <v>412</v>
      </c>
      <c r="B12" s="148">
        <v>6020</v>
      </c>
      <c r="C12" s="151"/>
      <c r="D12" s="151"/>
      <c r="E12" s="151"/>
      <c r="F12" s="149">
        <f t="shared" si="0"/>
        <v>0</v>
      </c>
      <c r="G12" s="151"/>
      <c r="H12" s="151"/>
      <c r="I12" s="152"/>
      <c r="J12" s="152"/>
    </row>
    <row r="13" spans="1:10" ht="31.5" customHeight="1">
      <c r="A13" s="142"/>
      <c r="B13" s="130"/>
      <c r="C13" s="149"/>
      <c r="D13" s="149"/>
      <c r="E13" s="149"/>
      <c r="F13" s="149">
        <f t="shared" si="0"/>
        <v>0</v>
      </c>
      <c r="G13" s="149"/>
      <c r="H13" s="149"/>
      <c r="I13" s="150"/>
      <c r="J13" s="150"/>
    </row>
    <row r="14" spans="1:10" ht="27.75" customHeight="1">
      <c r="A14" s="142"/>
      <c r="B14" s="130"/>
      <c r="C14" s="149"/>
      <c r="D14" s="149"/>
      <c r="E14" s="149"/>
      <c r="F14" s="149">
        <f t="shared" si="0"/>
        <v>0</v>
      </c>
      <c r="G14" s="149"/>
      <c r="H14" s="149"/>
      <c r="I14" s="150"/>
      <c r="J14" s="150"/>
    </row>
    <row r="15" spans="1:10" ht="30.75" customHeight="1">
      <c r="A15" s="142"/>
      <c r="B15" s="130"/>
      <c r="C15" s="149"/>
      <c r="D15" s="149"/>
      <c r="E15" s="149"/>
      <c r="F15" s="149">
        <f t="shared" si="0"/>
        <v>0</v>
      </c>
      <c r="G15" s="149"/>
      <c r="H15" s="149"/>
      <c r="I15" s="150"/>
      <c r="J15" s="150"/>
    </row>
    <row r="16" spans="1:10">
      <c r="A16" s="132"/>
      <c r="B16" s="133"/>
      <c r="C16" s="134"/>
      <c r="D16" s="135"/>
      <c r="E16" s="135"/>
      <c r="F16" s="135"/>
      <c r="G16" s="135"/>
      <c r="H16" s="135"/>
    </row>
    <row r="17" spans="1:9" ht="26.25" customHeight="1">
      <c r="A17" s="126" t="s">
        <v>361</v>
      </c>
      <c r="B17" s="21"/>
      <c r="C17" s="582" t="s">
        <v>85</v>
      </c>
      <c r="D17" s="582"/>
      <c r="E17" s="140"/>
      <c r="F17" s="136"/>
      <c r="G17" s="740"/>
      <c r="H17" s="741"/>
      <c r="I17" s="741"/>
    </row>
    <row r="18" spans="1:9">
      <c r="A18" s="37" t="s">
        <v>369</v>
      </c>
      <c r="B18" s="36"/>
      <c r="C18" s="548" t="s">
        <v>406</v>
      </c>
      <c r="D18" s="548"/>
      <c r="E18" s="141"/>
      <c r="F18" s="36"/>
      <c r="G18" s="585" t="s">
        <v>82</v>
      </c>
      <c r="H18" s="585"/>
      <c r="I18" s="585"/>
    </row>
    <row r="19" spans="1:9">
      <c r="A19" s="132"/>
      <c r="B19" s="133"/>
      <c r="C19" s="134"/>
      <c r="D19" s="135"/>
      <c r="E19" s="135"/>
      <c r="F19" s="135"/>
      <c r="G19" s="135"/>
      <c r="H19" s="135"/>
    </row>
    <row r="20" spans="1:9">
      <c r="A20" s="132"/>
      <c r="B20" s="133"/>
      <c r="C20" s="134"/>
      <c r="D20" s="135"/>
      <c r="E20" s="135"/>
      <c r="F20" s="135"/>
      <c r="G20" s="135"/>
      <c r="H20" s="135"/>
    </row>
    <row r="21" spans="1:9">
      <c r="A21" s="132"/>
      <c r="B21" s="133"/>
      <c r="C21" s="134"/>
      <c r="D21" s="135"/>
      <c r="E21" s="135"/>
      <c r="F21" s="135"/>
      <c r="G21" s="135"/>
      <c r="H21" s="135"/>
    </row>
    <row r="22" spans="1:9">
      <c r="A22" s="132"/>
      <c r="B22" s="133"/>
      <c r="C22" s="134"/>
      <c r="D22" s="135"/>
      <c r="E22" s="135"/>
      <c r="F22" s="135"/>
      <c r="G22" s="135"/>
      <c r="H22" s="135"/>
    </row>
    <row r="23" spans="1:9">
      <c r="A23" s="132"/>
      <c r="B23" s="133"/>
      <c r="C23" s="134"/>
      <c r="D23" s="135"/>
      <c r="E23" s="135"/>
      <c r="F23" s="135"/>
      <c r="G23" s="135"/>
      <c r="H23" s="135"/>
    </row>
    <row r="24" spans="1:9">
      <c r="A24" s="132"/>
      <c r="B24" s="133"/>
      <c r="C24" s="134"/>
      <c r="D24" s="135"/>
      <c r="E24" s="135"/>
      <c r="F24" s="135"/>
      <c r="G24" s="135"/>
      <c r="H24" s="135"/>
    </row>
    <row r="25" spans="1:9">
      <c r="A25" s="132"/>
      <c r="B25" s="133"/>
      <c r="C25" s="134"/>
      <c r="D25" s="135"/>
      <c r="E25" s="135"/>
      <c r="F25" s="135"/>
      <c r="G25" s="135"/>
      <c r="H25" s="135"/>
    </row>
    <row r="26" spans="1:9">
      <c r="A26" s="132"/>
      <c r="B26" s="133"/>
      <c r="C26" s="134"/>
      <c r="D26" s="135"/>
      <c r="E26" s="135"/>
      <c r="F26" s="135"/>
      <c r="G26" s="135"/>
      <c r="H26" s="135"/>
    </row>
    <row r="27" spans="1:9">
      <c r="A27" s="132"/>
      <c r="B27" s="133"/>
      <c r="C27" s="134"/>
      <c r="D27" s="135"/>
      <c r="E27" s="135"/>
      <c r="F27" s="135"/>
      <c r="G27" s="135"/>
      <c r="H27" s="135"/>
    </row>
    <row r="28" spans="1:9">
      <c r="A28" s="132"/>
      <c r="B28" s="133"/>
      <c r="C28" s="134"/>
      <c r="D28" s="135"/>
      <c r="E28" s="135"/>
      <c r="F28" s="135"/>
      <c r="G28" s="135"/>
      <c r="H28" s="135"/>
    </row>
    <row r="29" spans="1:9">
      <c r="A29" s="132"/>
      <c r="B29" s="133"/>
      <c r="C29" s="134"/>
      <c r="D29" s="135"/>
      <c r="E29" s="135"/>
      <c r="F29" s="135"/>
      <c r="G29" s="135"/>
      <c r="H29" s="135"/>
    </row>
    <row r="30" spans="1:9">
      <c r="A30" s="132"/>
      <c r="B30" s="133"/>
      <c r="C30" s="134"/>
      <c r="D30" s="135"/>
      <c r="E30" s="135"/>
      <c r="F30" s="135"/>
      <c r="G30" s="135"/>
      <c r="H30" s="135"/>
    </row>
    <row r="31" spans="1:9">
      <c r="A31" s="132"/>
      <c r="B31" s="133"/>
      <c r="C31" s="134"/>
      <c r="D31" s="135"/>
      <c r="E31" s="135"/>
      <c r="F31" s="135"/>
      <c r="G31" s="135"/>
      <c r="H31" s="135"/>
    </row>
    <row r="32" spans="1:9">
      <c r="A32" s="132"/>
      <c r="B32" s="133"/>
      <c r="C32" s="134"/>
      <c r="D32" s="135"/>
      <c r="E32" s="135"/>
      <c r="F32" s="135"/>
      <c r="G32" s="135"/>
      <c r="H32" s="135"/>
    </row>
    <row r="33" spans="1:8">
      <c r="A33" s="132"/>
      <c r="B33" s="133"/>
      <c r="C33" s="134"/>
      <c r="D33" s="135"/>
      <c r="E33" s="135"/>
      <c r="F33" s="135"/>
      <c r="G33" s="135"/>
      <c r="H33" s="135"/>
    </row>
    <row r="34" spans="1:8">
      <c r="A34" s="132"/>
      <c r="B34" s="133"/>
      <c r="C34" s="134"/>
      <c r="D34" s="135"/>
      <c r="E34" s="135"/>
      <c r="F34" s="135"/>
      <c r="G34" s="135"/>
      <c r="H34" s="135"/>
    </row>
    <row r="35" spans="1:8">
      <c r="A35" s="132"/>
      <c r="B35" s="133"/>
      <c r="C35" s="134"/>
      <c r="D35" s="135"/>
      <c r="E35" s="135"/>
      <c r="F35" s="135"/>
      <c r="G35" s="135"/>
      <c r="H35" s="135"/>
    </row>
    <row r="36" spans="1:8">
      <c r="A36" s="132"/>
      <c r="B36" s="133"/>
      <c r="C36" s="134"/>
      <c r="D36" s="135"/>
      <c r="E36" s="135"/>
      <c r="F36" s="135"/>
      <c r="G36" s="135"/>
      <c r="H36" s="135"/>
    </row>
    <row r="37" spans="1:8">
      <c r="A37" s="132"/>
      <c r="B37" s="133"/>
      <c r="C37" s="134"/>
      <c r="D37" s="135"/>
      <c r="E37" s="135"/>
      <c r="F37" s="135"/>
      <c r="G37" s="135"/>
      <c r="H37" s="135"/>
    </row>
    <row r="38" spans="1:8">
      <c r="A38" s="132"/>
      <c r="B38" s="133"/>
      <c r="C38" s="134"/>
      <c r="D38" s="135"/>
      <c r="E38" s="135"/>
      <c r="F38" s="135"/>
      <c r="G38" s="135"/>
      <c r="H38" s="135"/>
    </row>
    <row r="39" spans="1:8">
      <c r="A39" s="132"/>
      <c r="B39" s="133"/>
      <c r="C39" s="134"/>
      <c r="D39" s="135"/>
      <c r="E39" s="135"/>
      <c r="F39" s="135"/>
      <c r="G39" s="135"/>
      <c r="H39" s="135"/>
    </row>
    <row r="40" spans="1:8">
      <c r="A40" s="132"/>
      <c r="B40" s="133"/>
      <c r="C40" s="134"/>
      <c r="D40" s="135"/>
      <c r="E40" s="135"/>
      <c r="F40" s="135"/>
      <c r="G40" s="135"/>
      <c r="H40" s="135"/>
    </row>
    <row r="41" spans="1:8">
      <c r="A41" s="132"/>
      <c r="B41" s="133"/>
      <c r="C41" s="134"/>
      <c r="D41" s="135"/>
      <c r="E41" s="135"/>
      <c r="F41" s="135"/>
      <c r="G41" s="135"/>
      <c r="H41" s="135"/>
    </row>
    <row r="42" spans="1:8">
      <c r="A42" s="132"/>
      <c r="B42" s="133"/>
      <c r="C42" s="134"/>
      <c r="D42" s="135"/>
      <c r="E42" s="135"/>
      <c r="F42" s="135"/>
      <c r="G42" s="135"/>
      <c r="H42" s="135"/>
    </row>
    <row r="43" spans="1:8">
      <c r="A43" s="132"/>
      <c r="B43" s="133"/>
      <c r="C43" s="134"/>
      <c r="D43" s="135"/>
      <c r="E43" s="135"/>
      <c r="F43" s="135"/>
      <c r="G43" s="135"/>
      <c r="H43" s="135"/>
    </row>
    <row r="44" spans="1:8">
      <c r="A44" s="132"/>
      <c r="B44" s="133"/>
      <c r="C44" s="134"/>
      <c r="D44" s="135"/>
      <c r="E44" s="135"/>
      <c r="F44" s="135"/>
      <c r="G44" s="135"/>
      <c r="H44" s="135"/>
    </row>
    <row r="45" spans="1:8">
      <c r="A45" s="132"/>
      <c r="B45" s="133"/>
      <c r="C45" s="134"/>
      <c r="D45" s="135"/>
      <c r="E45" s="135"/>
      <c r="F45" s="135"/>
      <c r="G45" s="135"/>
      <c r="H45" s="135"/>
    </row>
    <row r="46" spans="1:8">
      <c r="A46" s="132"/>
      <c r="B46" s="133"/>
      <c r="C46" s="134"/>
      <c r="D46" s="135"/>
      <c r="E46" s="135"/>
      <c r="F46" s="135"/>
      <c r="G46" s="135"/>
      <c r="H46" s="135"/>
    </row>
    <row r="47" spans="1:8">
      <c r="A47" s="132"/>
      <c r="B47" s="133"/>
      <c r="C47" s="134"/>
      <c r="D47" s="135"/>
      <c r="E47" s="135"/>
      <c r="F47" s="135"/>
      <c r="G47" s="135"/>
      <c r="H47" s="135"/>
    </row>
    <row r="48" spans="1:8">
      <c r="A48" s="132"/>
      <c r="B48" s="133"/>
      <c r="C48" s="134"/>
      <c r="D48" s="135"/>
      <c r="E48" s="135"/>
      <c r="F48" s="135"/>
      <c r="G48" s="135"/>
      <c r="H48" s="135"/>
    </row>
    <row r="49" spans="1:8">
      <c r="A49" s="132"/>
      <c r="B49" s="133"/>
      <c r="C49" s="134"/>
      <c r="D49" s="135"/>
      <c r="E49" s="135"/>
      <c r="F49" s="135"/>
      <c r="G49" s="135"/>
      <c r="H49" s="135"/>
    </row>
    <row r="50" spans="1:8">
      <c r="A50" s="132"/>
      <c r="C50" s="41"/>
      <c r="D50" s="137"/>
      <c r="E50" s="137"/>
      <c r="F50" s="137"/>
      <c r="G50" s="137"/>
      <c r="H50" s="137"/>
    </row>
    <row r="51" spans="1:8">
      <c r="A51" s="138"/>
      <c r="C51" s="41"/>
      <c r="D51" s="137"/>
      <c r="E51" s="137"/>
      <c r="F51" s="137"/>
      <c r="G51" s="137"/>
      <c r="H51" s="137"/>
    </row>
    <row r="52" spans="1:8">
      <c r="A52" s="138"/>
      <c r="C52" s="41"/>
      <c r="D52" s="137"/>
      <c r="E52" s="137"/>
      <c r="F52" s="137"/>
      <c r="G52" s="137"/>
      <c r="H52" s="137"/>
    </row>
    <row r="53" spans="1:8">
      <c r="A53" s="138"/>
      <c r="C53" s="41"/>
      <c r="D53" s="137"/>
      <c r="E53" s="137"/>
      <c r="F53" s="137"/>
      <c r="G53" s="137"/>
      <c r="H53" s="137"/>
    </row>
    <row r="54" spans="1:8">
      <c r="A54" s="138"/>
      <c r="C54" s="41"/>
      <c r="D54" s="137"/>
      <c r="E54" s="137"/>
      <c r="F54" s="137"/>
      <c r="G54" s="137"/>
      <c r="H54" s="137"/>
    </row>
    <row r="55" spans="1:8">
      <c r="A55" s="138"/>
      <c r="C55" s="41"/>
      <c r="D55" s="137"/>
      <c r="E55" s="137"/>
      <c r="F55" s="137"/>
      <c r="G55" s="137"/>
      <c r="H55" s="137"/>
    </row>
    <row r="56" spans="1:8">
      <c r="A56" s="138"/>
      <c r="C56" s="41"/>
      <c r="D56" s="137"/>
      <c r="E56" s="137"/>
      <c r="F56" s="137"/>
      <c r="G56" s="137"/>
      <c r="H56" s="137"/>
    </row>
    <row r="57" spans="1:8">
      <c r="A57" s="138"/>
      <c r="C57" s="41"/>
      <c r="D57" s="137"/>
      <c r="E57" s="137"/>
      <c r="F57" s="137"/>
      <c r="G57" s="137"/>
      <c r="H57" s="137"/>
    </row>
    <row r="58" spans="1:8">
      <c r="A58" s="138"/>
      <c r="C58" s="41"/>
      <c r="D58" s="137"/>
      <c r="E58" s="137"/>
      <c r="F58" s="137"/>
      <c r="G58" s="137"/>
      <c r="H58" s="137"/>
    </row>
    <row r="59" spans="1:8">
      <c r="A59" s="138"/>
      <c r="C59" s="41"/>
      <c r="D59" s="137"/>
      <c r="E59" s="137"/>
      <c r="F59" s="137"/>
      <c r="G59" s="137"/>
      <c r="H59" s="137"/>
    </row>
    <row r="60" spans="1:8">
      <c r="A60" s="138"/>
      <c r="C60" s="41"/>
      <c r="D60" s="137"/>
      <c r="E60" s="137"/>
      <c r="F60" s="137"/>
      <c r="G60" s="137"/>
      <c r="H60" s="137"/>
    </row>
    <row r="61" spans="1:8">
      <c r="A61" s="138"/>
      <c r="C61" s="41"/>
      <c r="D61" s="137"/>
      <c r="E61" s="137"/>
      <c r="F61" s="137"/>
      <c r="G61" s="137"/>
      <c r="H61" s="137"/>
    </row>
    <row r="62" spans="1:8">
      <c r="A62" s="138"/>
      <c r="C62" s="41"/>
      <c r="D62" s="137"/>
      <c r="E62" s="137"/>
      <c r="F62" s="137"/>
      <c r="G62" s="137"/>
      <c r="H62" s="137"/>
    </row>
    <row r="63" spans="1:8">
      <c r="A63" s="138"/>
      <c r="C63" s="41"/>
      <c r="D63" s="137"/>
      <c r="E63" s="137"/>
      <c r="F63" s="137"/>
      <c r="G63" s="137"/>
      <c r="H63" s="137"/>
    </row>
    <row r="64" spans="1:8">
      <c r="A64" s="138"/>
      <c r="C64" s="41"/>
      <c r="D64" s="137"/>
      <c r="E64" s="137"/>
      <c r="F64" s="137"/>
      <c r="G64" s="137"/>
      <c r="H64" s="137"/>
    </row>
    <row r="65" spans="1:8">
      <c r="A65" s="138"/>
      <c r="C65" s="41"/>
      <c r="D65" s="137"/>
      <c r="E65" s="137"/>
      <c r="F65" s="137"/>
      <c r="G65" s="137"/>
      <c r="H65" s="137"/>
    </row>
    <row r="66" spans="1:8">
      <c r="A66" s="138"/>
      <c r="C66" s="41"/>
      <c r="D66" s="137"/>
      <c r="E66" s="137"/>
      <c r="F66" s="137"/>
      <c r="G66" s="137"/>
      <c r="H66" s="137"/>
    </row>
    <row r="67" spans="1:8">
      <c r="A67" s="138"/>
      <c r="C67" s="41"/>
      <c r="D67" s="137"/>
      <c r="E67" s="137"/>
      <c r="F67" s="137"/>
      <c r="G67" s="137"/>
      <c r="H67" s="137"/>
    </row>
    <row r="68" spans="1:8">
      <c r="A68" s="138"/>
      <c r="C68" s="41"/>
      <c r="D68" s="137"/>
      <c r="E68" s="137"/>
      <c r="F68" s="137"/>
      <c r="G68" s="137"/>
      <c r="H68" s="137"/>
    </row>
    <row r="69" spans="1:8">
      <c r="A69" s="138"/>
      <c r="C69" s="41"/>
      <c r="D69" s="137"/>
      <c r="E69" s="137"/>
      <c r="F69" s="137"/>
      <c r="G69" s="137"/>
      <c r="H69" s="137"/>
    </row>
    <row r="70" spans="1:8">
      <c r="A70" s="138"/>
      <c r="C70" s="41"/>
      <c r="D70" s="137"/>
      <c r="E70" s="137"/>
      <c r="F70" s="137"/>
      <c r="G70" s="137"/>
      <c r="H70" s="137"/>
    </row>
    <row r="71" spans="1:8">
      <c r="A71" s="138"/>
      <c r="C71" s="41"/>
      <c r="D71" s="137"/>
      <c r="E71" s="137"/>
      <c r="F71" s="137"/>
      <c r="G71" s="137"/>
      <c r="H71" s="137"/>
    </row>
    <row r="72" spans="1:8">
      <c r="A72" s="138"/>
      <c r="C72" s="41"/>
      <c r="D72" s="137"/>
      <c r="E72" s="137"/>
      <c r="F72" s="137"/>
      <c r="G72" s="137"/>
      <c r="H72" s="137"/>
    </row>
    <row r="73" spans="1:8">
      <c r="A73" s="138"/>
    </row>
    <row r="74" spans="1:8">
      <c r="A74" s="139"/>
    </row>
    <row r="75" spans="1:8">
      <c r="A75" s="139"/>
    </row>
    <row r="76" spans="1:8">
      <c r="A76" s="139"/>
    </row>
    <row r="77" spans="1:8">
      <c r="A77" s="139"/>
    </row>
    <row r="78" spans="1:8">
      <c r="A78" s="139"/>
    </row>
    <row r="79" spans="1:8">
      <c r="A79" s="139"/>
    </row>
    <row r="80" spans="1:8">
      <c r="A80" s="139"/>
    </row>
    <row r="81" spans="1:1">
      <c r="A81" s="139"/>
    </row>
    <row r="82" spans="1:1">
      <c r="A82" s="139"/>
    </row>
    <row r="83" spans="1:1">
      <c r="A83" s="139"/>
    </row>
    <row r="84" spans="1:1">
      <c r="A84" s="139"/>
    </row>
    <row r="85" spans="1:1">
      <c r="A85" s="139"/>
    </row>
    <row r="86" spans="1:1">
      <c r="A86" s="139"/>
    </row>
    <row r="87" spans="1:1">
      <c r="A87" s="139"/>
    </row>
    <row r="88" spans="1:1">
      <c r="A88" s="139"/>
    </row>
    <row r="89" spans="1:1">
      <c r="A89" s="139"/>
    </row>
    <row r="90" spans="1:1">
      <c r="A90" s="139"/>
    </row>
    <row r="91" spans="1:1">
      <c r="A91" s="139"/>
    </row>
    <row r="92" spans="1:1">
      <c r="A92" s="139"/>
    </row>
    <row r="93" spans="1:1">
      <c r="A93" s="139"/>
    </row>
    <row r="94" spans="1:1">
      <c r="A94" s="139"/>
    </row>
    <row r="95" spans="1:1">
      <c r="A95" s="139"/>
    </row>
    <row r="96" spans="1:1">
      <c r="A96" s="139"/>
    </row>
    <row r="97" spans="1:1">
      <c r="A97" s="139"/>
    </row>
    <row r="98" spans="1:1">
      <c r="A98" s="139"/>
    </row>
    <row r="99" spans="1:1">
      <c r="A99" s="139"/>
    </row>
    <row r="100" spans="1:1">
      <c r="A100" s="139"/>
    </row>
    <row r="101" spans="1:1">
      <c r="A101" s="139"/>
    </row>
    <row r="102" spans="1:1">
      <c r="A102" s="139"/>
    </row>
    <row r="103" spans="1:1">
      <c r="A103" s="139"/>
    </row>
    <row r="104" spans="1:1">
      <c r="A104" s="139"/>
    </row>
    <row r="105" spans="1:1">
      <c r="A105" s="139"/>
    </row>
    <row r="106" spans="1:1">
      <c r="A106" s="139"/>
    </row>
    <row r="107" spans="1:1">
      <c r="A107" s="139"/>
    </row>
    <row r="108" spans="1:1">
      <c r="A108" s="139"/>
    </row>
    <row r="109" spans="1:1">
      <c r="A109" s="139"/>
    </row>
    <row r="110" spans="1:1">
      <c r="A110" s="139"/>
    </row>
    <row r="111" spans="1:1">
      <c r="A111" s="139"/>
    </row>
    <row r="112" spans="1:1">
      <c r="A112" s="139"/>
    </row>
    <row r="113" spans="1:1">
      <c r="A113" s="139"/>
    </row>
    <row r="114" spans="1:1">
      <c r="A114" s="139"/>
    </row>
    <row r="115" spans="1:1">
      <c r="A115" s="139"/>
    </row>
    <row r="116" spans="1:1">
      <c r="A116" s="139"/>
    </row>
    <row r="117" spans="1:1">
      <c r="A117" s="139"/>
    </row>
    <row r="118" spans="1:1">
      <c r="A118" s="139"/>
    </row>
    <row r="119" spans="1:1">
      <c r="A119" s="139"/>
    </row>
    <row r="120" spans="1:1">
      <c r="A120" s="139"/>
    </row>
    <row r="121" spans="1:1">
      <c r="A121" s="139"/>
    </row>
    <row r="122" spans="1:1">
      <c r="A122" s="139"/>
    </row>
    <row r="123" spans="1:1">
      <c r="A123" s="139"/>
    </row>
    <row r="124" spans="1:1">
      <c r="A124" s="139"/>
    </row>
    <row r="125" spans="1:1">
      <c r="A125" s="139"/>
    </row>
    <row r="126" spans="1:1">
      <c r="A126" s="139"/>
    </row>
    <row r="127" spans="1:1">
      <c r="A127" s="139"/>
    </row>
    <row r="128" spans="1:1">
      <c r="A128" s="139"/>
    </row>
    <row r="129" spans="1:1">
      <c r="A129" s="139"/>
    </row>
    <row r="130" spans="1:1">
      <c r="A130" s="139"/>
    </row>
    <row r="131" spans="1:1">
      <c r="A131" s="139"/>
    </row>
    <row r="132" spans="1:1">
      <c r="A132" s="139"/>
    </row>
    <row r="133" spans="1:1">
      <c r="A133" s="139"/>
    </row>
    <row r="134" spans="1:1">
      <c r="A134" s="139"/>
    </row>
    <row r="135" spans="1:1">
      <c r="A135" s="139"/>
    </row>
    <row r="136" spans="1:1">
      <c r="A136" s="139"/>
    </row>
    <row r="137" spans="1:1">
      <c r="A137" s="139"/>
    </row>
    <row r="138" spans="1:1">
      <c r="A138" s="139"/>
    </row>
    <row r="139" spans="1:1">
      <c r="A139" s="139"/>
    </row>
    <row r="140" spans="1:1">
      <c r="A140" s="139"/>
    </row>
    <row r="141" spans="1:1">
      <c r="A141" s="139"/>
    </row>
    <row r="142" spans="1:1">
      <c r="A142" s="139"/>
    </row>
    <row r="143" spans="1:1">
      <c r="A143" s="139"/>
    </row>
    <row r="144" spans="1:1">
      <c r="A144" s="139"/>
    </row>
    <row r="145" spans="1:1">
      <c r="A145" s="139"/>
    </row>
    <row r="146" spans="1:1">
      <c r="A146" s="139"/>
    </row>
    <row r="147" spans="1:1">
      <c r="A147" s="139"/>
    </row>
    <row r="148" spans="1:1">
      <c r="A148" s="139"/>
    </row>
    <row r="149" spans="1:1">
      <c r="A149" s="139"/>
    </row>
    <row r="150" spans="1:1">
      <c r="A150" s="139"/>
    </row>
    <row r="151" spans="1:1">
      <c r="A151" s="139"/>
    </row>
    <row r="152" spans="1:1">
      <c r="A152" s="139"/>
    </row>
    <row r="153" spans="1:1">
      <c r="A153" s="139"/>
    </row>
    <row r="154" spans="1:1">
      <c r="A154" s="139"/>
    </row>
    <row r="155" spans="1:1">
      <c r="A155" s="139"/>
    </row>
    <row r="156" spans="1:1">
      <c r="A156" s="139"/>
    </row>
    <row r="157" spans="1:1">
      <c r="A157" s="139"/>
    </row>
    <row r="158" spans="1:1">
      <c r="A158" s="139"/>
    </row>
    <row r="159" spans="1:1">
      <c r="A159" s="139"/>
    </row>
    <row r="160" spans="1:1">
      <c r="A160" s="139"/>
    </row>
    <row r="161" spans="1:1">
      <c r="A161" s="139"/>
    </row>
    <row r="162" spans="1:1">
      <c r="A162" s="139"/>
    </row>
    <row r="163" spans="1:1">
      <c r="A163" s="139"/>
    </row>
    <row r="164" spans="1:1">
      <c r="A164" s="139"/>
    </row>
    <row r="165" spans="1:1">
      <c r="A165" s="139"/>
    </row>
    <row r="166" spans="1:1">
      <c r="A166" s="139"/>
    </row>
    <row r="167" spans="1:1">
      <c r="A167" s="139"/>
    </row>
    <row r="168" spans="1:1">
      <c r="A168" s="139"/>
    </row>
    <row r="169" spans="1:1">
      <c r="A169" s="139"/>
    </row>
    <row r="170" spans="1:1">
      <c r="A170" s="139"/>
    </row>
    <row r="171" spans="1:1">
      <c r="A171" s="139"/>
    </row>
    <row r="172" spans="1:1">
      <c r="A172" s="139"/>
    </row>
    <row r="173" spans="1:1">
      <c r="A173" s="139"/>
    </row>
    <row r="174" spans="1:1">
      <c r="A174" s="139"/>
    </row>
    <row r="175" spans="1:1">
      <c r="A175" s="139"/>
    </row>
    <row r="176" spans="1:1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  <row r="236" spans="1:1">
      <c r="A236" s="139"/>
    </row>
    <row r="237" spans="1:1">
      <c r="A237" s="139"/>
    </row>
    <row r="238" spans="1:1">
      <c r="A238" s="139"/>
    </row>
    <row r="239" spans="1:1">
      <c r="A239" s="139"/>
    </row>
    <row r="240" spans="1:1">
      <c r="A240" s="139"/>
    </row>
  </sheetData>
  <mergeCells count="12">
    <mergeCell ref="C17:D17"/>
    <mergeCell ref="G17:I17"/>
    <mergeCell ref="C18:D18"/>
    <mergeCell ref="G18:I18"/>
    <mergeCell ref="A2:H2"/>
    <mergeCell ref="A4:A5"/>
    <mergeCell ref="B4:B5"/>
    <mergeCell ref="C4:C5"/>
    <mergeCell ref="D4:D5"/>
    <mergeCell ref="E4:E5"/>
    <mergeCell ref="F4:F5"/>
    <mergeCell ref="G4:J4"/>
  </mergeCells>
  <pageMargins left="0.23622047244094491" right="0.15748031496062992" top="0.19685039370078741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U324"/>
  <sheetViews>
    <sheetView view="pageBreakPreview" topLeftCell="A76" zoomScale="75" zoomScaleNormal="75" zoomScaleSheetLayoutView="75" workbookViewId="0">
      <selection activeCell="M76" sqref="M76"/>
    </sheetView>
  </sheetViews>
  <sheetFormatPr defaultRowHeight="20.25"/>
  <cols>
    <col min="1" max="1" width="95.5703125" style="171" customWidth="1"/>
    <col min="2" max="2" width="14.85546875" style="170" customWidth="1"/>
    <col min="3" max="3" width="18.140625" style="170" customWidth="1"/>
    <col min="4" max="4" width="18" style="170" customWidth="1"/>
    <col min="5" max="5" width="18.5703125" style="170" customWidth="1"/>
    <col min="6" max="6" width="19.140625" style="171" customWidth="1"/>
    <col min="7" max="7" width="18" style="171" customWidth="1"/>
    <col min="8" max="8" width="19.42578125" style="171" customWidth="1"/>
    <col min="9" max="9" width="21.85546875" style="171" customWidth="1"/>
    <col min="10" max="10" width="20.7109375" style="171" customWidth="1"/>
    <col min="11" max="11" width="0.5703125" style="171" customWidth="1"/>
    <col min="12" max="12" width="10" style="171" bestFit="1" customWidth="1"/>
    <col min="13" max="16384" width="9.140625" style="171"/>
  </cols>
  <sheetData>
    <row r="1" spans="1:11">
      <c r="K1" s="307" t="s">
        <v>359</v>
      </c>
    </row>
    <row r="2" spans="1:11" ht="22.5">
      <c r="A2" s="540" t="s">
        <v>171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</row>
    <row r="3" spans="1:11" ht="26.25" customHeight="1">
      <c r="A3" s="308"/>
      <c r="B3" s="309"/>
      <c r="C3" s="308"/>
      <c r="D3" s="308"/>
      <c r="E3" s="309"/>
      <c r="F3" s="308"/>
      <c r="G3" s="308"/>
      <c r="H3" s="308"/>
      <c r="I3" s="308"/>
      <c r="J3" s="310" t="s">
        <v>364</v>
      </c>
    </row>
    <row r="4" spans="1:11" ht="36" customHeight="1">
      <c r="A4" s="541" t="s">
        <v>166</v>
      </c>
      <c r="B4" s="542" t="s">
        <v>17</v>
      </c>
      <c r="C4" s="543" t="s">
        <v>443</v>
      </c>
      <c r="D4" s="543" t="s">
        <v>444</v>
      </c>
      <c r="E4" s="545" t="s">
        <v>440</v>
      </c>
      <c r="F4" s="543" t="s">
        <v>445</v>
      </c>
      <c r="G4" s="542" t="s">
        <v>337</v>
      </c>
      <c r="H4" s="542"/>
      <c r="I4" s="542"/>
      <c r="J4" s="542"/>
      <c r="K4" s="542" t="s">
        <v>156</v>
      </c>
    </row>
    <row r="5" spans="1:11" ht="72" customHeight="1">
      <c r="A5" s="541"/>
      <c r="B5" s="542"/>
      <c r="C5" s="544"/>
      <c r="D5" s="544"/>
      <c r="E5" s="546"/>
      <c r="F5" s="544"/>
      <c r="G5" s="311" t="s">
        <v>129</v>
      </c>
      <c r="H5" s="311" t="s">
        <v>130</v>
      </c>
      <c r="I5" s="311" t="s">
        <v>131</v>
      </c>
      <c r="J5" s="311" t="s">
        <v>63</v>
      </c>
      <c r="K5" s="542"/>
    </row>
    <row r="6" spans="1:11" ht="30.75" customHeight="1">
      <c r="A6" s="287">
        <v>1</v>
      </c>
      <c r="B6" s="288">
        <v>2</v>
      </c>
      <c r="C6" s="288">
        <v>3</v>
      </c>
      <c r="D6" s="288">
        <v>4</v>
      </c>
      <c r="E6" s="288">
        <v>5</v>
      </c>
      <c r="F6" s="288">
        <v>6</v>
      </c>
      <c r="G6" s="288">
        <v>7</v>
      </c>
      <c r="H6" s="288">
        <v>8</v>
      </c>
      <c r="I6" s="288">
        <v>9</v>
      </c>
      <c r="J6" s="288">
        <v>10</v>
      </c>
      <c r="K6" s="288">
        <v>11</v>
      </c>
    </row>
    <row r="7" spans="1:11" s="312" customFormat="1" ht="33" customHeight="1">
      <c r="A7" s="534" t="s">
        <v>170</v>
      </c>
      <c r="B7" s="535"/>
      <c r="C7" s="535"/>
      <c r="D7" s="535"/>
      <c r="E7" s="535"/>
      <c r="F7" s="535"/>
      <c r="G7" s="535"/>
      <c r="H7" s="535"/>
      <c r="I7" s="535"/>
      <c r="J7" s="535"/>
      <c r="K7" s="536"/>
    </row>
    <row r="8" spans="1:11" s="312" customFormat="1" ht="29.25" customHeight="1">
      <c r="A8" s="173" t="s">
        <v>141</v>
      </c>
      <c r="B8" s="174">
        <v>1000</v>
      </c>
      <c r="C8" s="207">
        <v>10891</v>
      </c>
      <c r="D8" s="306">
        <v>21199</v>
      </c>
      <c r="E8" s="306">
        <v>14913</v>
      </c>
      <c r="F8" s="306">
        <f>SUM(G8:J8)</f>
        <v>21200</v>
      </c>
      <c r="G8" s="412">
        <v>6112</v>
      </c>
      <c r="H8" s="412">
        <v>6038</v>
      </c>
      <c r="I8" s="412">
        <v>2125</v>
      </c>
      <c r="J8" s="412">
        <v>6925</v>
      </c>
      <c r="K8" s="175"/>
    </row>
    <row r="9" spans="1:11" s="312" customFormat="1" ht="29.25" customHeight="1">
      <c r="A9" s="173" t="s">
        <v>122</v>
      </c>
      <c r="B9" s="174">
        <v>1010</v>
      </c>
      <c r="C9" s="207">
        <f>SUM(C10:C17)</f>
        <v>-9648</v>
      </c>
      <c r="D9" s="313">
        <f>SUM(D10:D17)</f>
        <v>-19291</v>
      </c>
      <c r="E9" s="313">
        <f>SUM(E10:E17)</f>
        <v>-13389</v>
      </c>
      <c r="F9" s="313">
        <f>SUM(G9:J9)</f>
        <v>-19077</v>
      </c>
      <c r="G9" s="413">
        <f>SUM(G10:G17)</f>
        <v>-5526</v>
      </c>
      <c r="H9" s="413">
        <f>SUM(H10:H17)</f>
        <v>-5503</v>
      </c>
      <c r="I9" s="413">
        <f>SUM(I10:I17)</f>
        <v>-1817</v>
      </c>
      <c r="J9" s="413">
        <f>SUM(J10:J17)</f>
        <v>-6231</v>
      </c>
      <c r="K9" s="175"/>
    </row>
    <row r="10" spans="1:11" s="172" customFormat="1" ht="30.75" customHeight="1">
      <c r="A10" s="176" t="s">
        <v>309</v>
      </c>
      <c r="B10" s="288">
        <v>1011</v>
      </c>
      <c r="C10" s="205">
        <v>-5716</v>
      </c>
      <c r="D10" s="201">
        <v>-11285</v>
      </c>
      <c r="E10" s="201">
        <v>-7377</v>
      </c>
      <c r="F10" s="201">
        <f>SUM(G10:J10)</f>
        <v>-11361</v>
      </c>
      <c r="G10" s="200">
        <v>-3284</v>
      </c>
      <c r="H10" s="200">
        <v>-3300</v>
      </c>
      <c r="I10" s="200">
        <v>-885</v>
      </c>
      <c r="J10" s="200">
        <v>-3892</v>
      </c>
      <c r="K10" s="177"/>
    </row>
    <row r="11" spans="1:11" s="172" customFormat="1" ht="30.75" customHeight="1">
      <c r="A11" s="176" t="s">
        <v>448</v>
      </c>
      <c r="B11" s="288">
        <v>1012</v>
      </c>
      <c r="C11" s="205">
        <v>0</v>
      </c>
      <c r="D11" s="201"/>
      <c r="E11" s="201"/>
      <c r="F11" s="201">
        <f>SUM(G11:J11)</f>
        <v>0</v>
      </c>
      <c r="G11" s="200"/>
      <c r="H11" s="200"/>
      <c r="I11" s="200"/>
      <c r="J11" s="200"/>
      <c r="K11" s="177"/>
    </row>
    <row r="12" spans="1:11" s="172" customFormat="1" ht="30.75" customHeight="1">
      <c r="A12" s="176" t="s">
        <v>310</v>
      </c>
      <c r="B12" s="288">
        <v>1013</v>
      </c>
      <c r="C12" s="205">
        <v>-44</v>
      </c>
      <c r="D12" s="201">
        <v>-94</v>
      </c>
      <c r="E12" s="201">
        <v>-76</v>
      </c>
      <c r="F12" s="201">
        <f t="shared" ref="F12:F17" si="0">SUM(G12:J12)</f>
        <v>-140</v>
      </c>
      <c r="G12" s="200">
        <v>-58</v>
      </c>
      <c r="H12" s="200">
        <v>-27</v>
      </c>
      <c r="I12" s="200">
        <v>-10</v>
      </c>
      <c r="J12" s="200">
        <v>-45</v>
      </c>
      <c r="K12" s="177"/>
    </row>
    <row r="13" spans="1:11" s="172" customFormat="1" ht="30.75" customHeight="1">
      <c r="A13" s="176" t="s">
        <v>5</v>
      </c>
      <c r="B13" s="288">
        <v>1014</v>
      </c>
      <c r="C13" s="205">
        <v>-2894</v>
      </c>
      <c r="D13" s="201">
        <v>-6192</v>
      </c>
      <c r="E13" s="201">
        <v>-4455</v>
      </c>
      <c r="F13" s="201">
        <f t="shared" si="0"/>
        <v>-5916</v>
      </c>
      <c r="G13" s="200">
        <v>-1710</v>
      </c>
      <c r="H13" s="200">
        <v>-1693</v>
      </c>
      <c r="I13" s="200">
        <v>-699</v>
      </c>
      <c r="J13" s="200">
        <v>-1814</v>
      </c>
      <c r="K13" s="177"/>
    </row>
    <row r="14" spans="1:11" s="172" customFormat="1" ht="30.75" customHeight="1">
      <c r="A14" s="176" t="s">
        <v>6</v>
      </c>
      <c r="B14" s="288">
        <v>1015</v>
      </c>
      <c r="C14" s="205">
        <v>-698</v>
      </c>
      <c r="D14" s="201">
        <v>-1356</v>
      </c>
      <c r="E14" s="201">
        <v>-1093</v>
      </c>
      <c r="F14" s="201">
        <f t="shared" si="0"/>
        <v>-1301</v>
      </c>
      <c r="G14" s="200">
        <v>-376</v>
      </c>
      <c r="H14" s="200">
        <v>-372</v>
      </c>
      <c r="I14" s="200">
        <v>-154</v>
      </c>
      <c r="J14" s="200">
        <v>-399</v>
      </c>
      <c r="K14" s="177"/>
    </row>
    <row r="15" spans="1:11" s="172" customFormat="1" ht="57.75" customHeight="1">
      <c r="A15" s="176" t="s">
        <v>311</v>
      </c>
      <c r="B15" s="288">
        <v>1016</v>
      </c>
      <c r="C15" s="205">
        <v>-6</v>
      </c>
      <c r="D15" s="201">
        <v>-16</v>
      </c>
      <c r="E15" s="200">
        <v>-20</v>
      </c>
      <c r="F15" s="200">
        <f t="shared" si="0"/>
        <v>-26</v>
      </c>
      <c r="G15" s="200">
        <v>-4</v>
      </c>
      <c r="H15" s="200">
        <v>-4</v>
      </c>
      <c r="I15" s="200">
        <v>-6</v>
      </c>
      <c r="J15" s="200">
        <v>-12</v>
      </c>
      <c r="K15" s="177"/>
    </row>
    <row r="16" spans="1:11" s="172" customFormat="1" ht="30.75" customHeight="1">
      <c r="A16" s="176" t="s">
        <v>312</v>
      </c>
      <c r="B16" s="288">
        <v>1017</v>
      </c>
      <c r="C16" s="205">
        <v>-146</v>
      </c>
      <c r="D16" s="201">
        <v>-160</v>
      </c>
      <c r="E16" s="200">
        <v>-142</v>
      </c>
      <c r="F16" s="200">
        <f t="shared" si="0"/>
        <v>-120</v>
      </c>
      <c r="G16" s="200">
        <v>-30</v>
      </c>
      <c r="H16" s="200">
        <v>-30</v>
      </c>
      <c r="I16" s="200">
        <v>-30</v>
      </c>
      <c r="J16" s="200">
        <v>-30</v>
      </c>
      <c r="K16" s="177"/>
    </row>
    <row r="17" spans="1:11" s="172" customFormat="1" ht="30.75" customHeight="1">
      <c r="A17" s="176" t="s">
        <v>313</v>
      </c>
      <c r="B17" s="288">
        <v>1018</v>
      </c>
      <c r="C17" s="205">
        <v>-144</v>
      </c>
      <c r="D17" s="201">
        <v>-188</v>
      </c>
      <c r="E17" s="200">
        <v>-226</v>
      </c>
      <c r="F17" s="200">
        <f t="shared" si="0"/>
        <v>-213</v>
      </c>
      <c r="G17" s="200">
        <v>-64</v>
      </c>
      <c r="H17" s="200">
        <v>-77</v>
      </c>
      <c r="I17" s="200">
        <v>-33</v>
      </c>
      <c r="J17" s="200">
        <v>-39</v>
      </c>
      <c r="K17" s="177"/>
    </row>
    <row r="18" spans="1:11" s="312" customFormat="1" ht="29.25" customHeight="1">
      <c r="A18" s="173" t="s">
        <v>22</v>
      </c>
      <c r="B18" s="174">
        <v>1020</v>
      </c>
      <c r="C18" s="313">
        <f>SUM(C8,C9)</f>
        <v>1243</v>
      </c>
      <c r="D18" s="399">
        <f t="shared" ref="D18:E18" si="1">SUM(D8,D9)</f>
        <v>1908</v>
      </c>
      <c r="E18" s="207">
        <f t="shared" si="1"/>
        <v>1524</v>
      </c>
      <c r="F18" s="207">
        <f t="shared" ref="F18:J18" si="2">SUM(F8,F9)</f>
        <v>2123</v>
      </c>
      <c r="G18" s="207">
        <f t="shared" si="2"/>
        <v>586</v>
      </c>
      <c r="H18" s="207">
        <f t="shared" si="2"/>
        <v>535</v>
      </c>
      <c r="I18" s="207">
        <f t="shared" si="2"/>
        <v>308</v>
      </c>
      <c r="J18" s="207">
        <f t="shared" si="2"/>
        <v>694</v>
      </c>
      <c r="K18" s="175"/>
    </row>
    <row r="19" spans="1:11" s="172" customFormat="1" ht="30.75" customHeight="1">
      <c r="A19" s="173" t="s">
        <v>152</v>
      </c>
      <c r="B19" s="178">
        <v>1030</v>
      </c>
      <c r="C19" s="313">
        <f>SUM(C20:C37,C39)</f>
        <v>-831</v>
      </c>
      <c r="D19" s="399">
        <f>SUM(D20:D37,D39)</f>
        <v>-1120</v>
      </c>
      <c r="E19" s="207">
        <f>SUM(E20:E37,E39)</f>
        <v>-1089</v>
      </c>
      <c r="F19" s="207">
        <f t="shared" ref="F19:F38" si="3">SUM(G19:J19)</f>
        <v>-1318</v>
      </c>
      <c r="G19" s="207">
        <f>SUM(G20:G37,G39)</f>
        <v>-382</v>
      </c>
      <c r="H19" s="207">
        <f>SUM(H20:H37,H39)</f>
        <v>-333</v>
      </c>
      <c r="I19" s="207">
        <f>SUM(I20:I37,I39)</f>
        <v>-224</v>
      </c>
      <c r="J19" s="207">
        <f>SUM(J20:J37,J39)</f>
        <v>-379</v>
      </c>
      <c r="K19" s="175"/>
    </row>
    <row r="20" spans="1:11" s="172" customFormat="1" ht="30.75" customHeight="1">
      <c r="A20" s="176" t="s">
        <v>87</v>
      </c>
      <c r="B20" s="288">
        <v>1031</v>
      </c>
      <c r="C20" s="205">
        <v>-44</v>
      </c>
      <c r="D20" s="202">
        <v>-70</v>
      </c>
      <c r="E20" s="203">
        <v>-60</v>
      </c>
      <c r="F20" s="205">
        <f t="shared" si="3"/>
        <v>-85</v>
      </c>
      <c r="G20" s="203">
        <v>-22</v>
      </c>
      <c r="H20" s="203">
        <v>-22</v>
      </c>
      <c r="I20" s="203">
        <v>-19</v>
      </c>
      <c r="J20" s="203">
        <v>-22</v>
      </c>
      <c r="K20" s="177"/>
    </row>
    <row r="21" spans="1:11" s="172" customFormat="1" ht="30.75" customHeight="1">
      <c r="A21" s="176" t="s">
        <v>142</v>
      </c>
      <c r="B21" s="288">
        <v>1032</v>
      </c>
      <c r="C21" s="205">
        <v>0</v>
      </c>
      <c r="D21" s="202">
        <v>0</v>
      </c>
      <c r="E21" s="203">
        <v>0</v>
      </c>
      <c r="F21" s="205">
        <f t="shared" si="3"/>
        <v>0</v>
      </c>
      <c r="G21" s="203">
        <v>0</v>
      </c>
      <c r="H21" s="203">
        <v>0</v>
      </c>
      <c r="I21" s="203">
        <v>0</v>
      </c>
      <c r="J21" s="203">
        <v>0</v>
      </c>
      <c r="K21" s="177"/>
    </row>
    <row r="22" spans="1:11" s="172" customFormat="1" ht="30.75" customHeight="1">
      <c r="A22" s="176" t="s">
        <v>21</v>
      </c>
      <c r="B22" s="288">
        <v>1033</v>
      </c>
      <c r="C22" s="205">
        <v>0</v>
      </c>
      <c r="D22" s="202">
        <v>0</v>
      </c>
      <c r="E22" s="203">
        <v>0</v>
      </c>
      <c r="F22" s="205">
        <f t="shared" si="3"/>
        <v>0</v>
      </c>
      <c r="G22" s="203">
        <v>0</v>
      </c>
      <c r="H22" s="203">
        <v>0</v>
      </c>
      <c r="I22" s="203">
        <v>0</v>
      </c>
      <c r="J22" s="203">
        <v>0</v>
      </c>
      <c r="K22" s="177"/>
    </row>
    <row r="23" spans="1:11" s="172" customFormat="1" ht="30.75" customHeight="1">
      <c r="A23" s="176" t="s">
        <v>31</v>
      </c>
      <c r="B23" s="288">
        <v>1034</v>
      </c>
      <c r="C23" s="205">
        <v>-1</v>
      </c>
      <c r="D23" s="202">
        <v>0</v>
      </c>
      <c r="E23" s="203">
        <v>0</v>
      </c>
      <c r="F23" s="205">
        <f t="shared" si="3"/>
        <v>0</v>
      </c>
      <c r="G23" s="203">
        <v>0</v>
      </c>
      <c r="H23" s="203">
        <v>0</v>
      </c>
      <c r="I23" s="203">
        <v>0</v>
      </c>
      <c r="J23" s="203">
        <v>0</v>
      </c>
      <c r="K23" s="177"/>
    </row>
    <row r="24" spans="1:11" s="172" customFormat="1" ht="30.75" customHeight="1">
      <c r="A24" s="176" t="s">
        <v>32</v>
      </c>
      <c r="B24" s="288">
        <v>1035</v>
      </c>
      <c r="C24" s="205">
        <v>-8</v>
      </c>
      <c r="D24" s="202">
        <v>-8</v>
      </c>
      <c r="E24" s="203">
        <v>-10</v>
      </c>
      <c r="F24" s="205">
        <f t="shared" si="3"/>
        <v>-15</v>
      </c>
      <c r="G24" s="203">
        <v>-4</v>
      </c>
      <c r="H24" s="203">
        <v>-4</v>
      </c>
      <c r="I24" s="203">
        <v>-3</v>
      </c>
      <c r="J24" s="203">
        <v>-4</v>
      </c>
      <c r="K24" s="177"/>
    </row>
    <row r="25" spans="1:11" s="172" customFormat="1" ht="30.75" customHeight="1">
      <c r="A25" s="176" t="s">
        <v>33</v>
      </c>
      <c r="B25" s="288">
        <v>1036</v>
      </c>
      <c r="C25" s="205">
        <v>-565</v>
      </c>
      <c r="D25" s="202">
        <v>-765</v>
      </c>
      <c r="E25" s="203">
        <v>-744</v>
      </c>
      <c r="F25" s="205">
        <f t="shared" si="3"/>
        <v>-859</v>
      </c>
      <c r="G25" s="203">
        <v>-240</v>
      </c>
      <c r="H25" s="203">
        <v>-230</v>
      </c>
      <c r="I25" s="203">
        <v>-152</v>
      </c>
      <c r="J25" s="203">
        <v>-237</v>
      </c>
      <c r="K25" s="177"/>
    </row>
    <row r="26" spans="1:11" s="172" customFormat="1" ht="30.75" customHeight="1">
      <c r="A26" s="176" t="s">
        <v>34</v>
      </c>
      <c r="B26" s="288">
        <v>1037</v>
      </c>
      <c r="C26" s="205">
        <v>-117</v>
      </c>
      <c r="D26" s="202">
        <v>-147</v>
      </c>
      <c r="E26" s="203">
        <v>-157</v>
      </c>
      <c r="F26" s="205">
        <f t="shared" si="3"/>
        <v>-170</v>
      </c>
      <c r="G26" s="203">
        <v>-48</v>
      </c>
      <c r="H26" s="203">
        <v>-45</v>
      </c>
      <c r="I26" s="203">
        <v>-31</v>
      </c>
      <c r="J26" s="203">
        <v>-46</v>
      </c>
      <c r="K26" s="177"/>
    </row>
    <row r="27" spans="1:11" s="172" customFormat="1" ht="47.25" customHeight="1">
      <c r="A27" s="176" t="s">
        <v>35</v>
      </c>
      <c r="B27" s="179">
        <v>1038</v>
      </c>
      <c r="C27" s="205">
        <v>-1</v>
      </c>
      <c r="D27" s="202">
        <v>-3</v>
      </c>
      <c r="E27" s="203">
        <v>-1</v>
      </c>
      <c r="F27" s="205">
        <f t="shared" si="3"/>
        <v>0</v>
      </c>
      <c r="G27" s="203">
        <v>0</v>
      </c>
      <c r="H27" s="203">
        <v>0</v>
      </c>
      <c r="I27" s="203">
        <v>0</v>
      </c>
      <c r="J27" s="203">
        <v>0</v>
      </c>
      <c r="K27" s="177"/>
    </row>
    <row r="28" spans="1:11" s="172" customFormat="1" ht="51" customHeight="1">
      <c r="A28" s="176" t="s">
        <v>36</v>
      </c>
      <c r="B28" s="179">
        <v>1039</v>
      </c>
      <c r="C28" s="205">
        <v>0</v>
      </c>
      <c r="D28" s="202">
        <v>0</v>
      </c>
      <c r="E28" s="202">
        <v>0</v>
      </c>
      <c r="F28" s="400">
        <f t="shared" si="3"/>
        <v>0</v>
      </c>
      <c r="G28" s="203">
        <v>0</v>
      </c>
      <c r="H28" s="203">
        <v>0</v>
      </c>
      <c r="I28" s="203">
        <v>0</v>
      </c>
      <c r="J28" s="203">
        <v>0</v>
      </c>
      <c r="K28" s="177"/>
    </row>
    <row r="29" spans="1:11" s="172" customFormat="1" ht="30.75" customHeight="1">
      <c r="A29" s="176" t="s">
        <v>37</v>
      </c>
      <c r="B29" s="288">
        <v>1040</v>
      </c>
      <c r="C29" s="205">
        <v>-1</v>
      </c>
      <c r="D29" s="202">
        <v>-1</v>
      </c>
      <c r="E29" s="202">
        <v>-2</v>
      </c>
      <c r="F29" s="400">
        <f t="shared" si="3"/>
        <v>-2</v>
      </c>
      <c r="G29" s="203">
        <v>0</v>
      </c>
      <c r="H29" s="203">
        <v>0</v>
      </c>
      <c r="I29" s="203">
        <v>0</v>
      </c>
      <c r="J29" s="203">
        <v>-2</v>
      </c>
      <c r="K29" s="177"/>
    </row>
    <row r="30" spans="1:11" s="172" customFormat="1" ht="30.75" customHeight="1">
      <c r="A30" s="176" t="s">
        <v>38</v>
      </c>
      <c r="B30" s="288">
        <v>1041</v>
      </c>
      <c r="C30" s="205">
        <v>0</v>
      </c>
      <c r="D30" s="202">
        <v>0</v>
      </c>
      <c r="E30" s="202">
        <v>0</v>
      </c>
      <c r="F30" s="400">
        <f t="shared" si="3"/>
        <v>0</v>
      </c>
      <c r="G30" s="203">
        <v>0</v>
      </c>
      <c r="H30" s="203">
        <v>0</v>
      </c>
      <c r="I30" s="203">
        <v>0</v>
      </c>
      <c r="J30" s="203">
        <v>0</v>
      </c>
      <c r="K30" s="177"/>
    </row>
    <row r="31" spans="1:11" s="172" customFormat="1" ht="30.75" customHeight="1">
      <c r="A31" s="176" t="s">
        <v>39</v>
      </c>
      <c r="B31" s="288">
        <v>1042</v>
      </c>
      <c r="C31" s="205">
        <v>0</v>
      </c>
      <c r="D31" s="202">
        <v>0</v>
      </c>
      <c r="E31" s="202">
        <v>0</v>
      </c>
      <c r="F31" s="400">
        <f t="shared" si="3"/>
        <v>0</v>
      </c>
      <c r="G31" s="203">
        <v>0</v>
      </c>
      <c r="H31" s="203">
        <v>0</v>
      </c>
      <c r="I31" s="203">
        <v>0</v>
      </c>
      <c r="J31" s="203">
        <v>0</v>
      </c>
      <c r="K31" s="177"/>
    </row>
    <row r="32" spans="1:11" s="172" customFormat="1" ht="30.75" customHeight="1">
      <c r="A32" s="176" t="s">
        <v>55</v>
      </c>
      <c r="B32" s="288">
        <v>1043</v>
      </c>
      <c r="C32" s="205">
        <v>-11</v>
      </c>
      <c r="D32" s="202">
        <v>-29</v>
      </c>
      <c r="E32" s="202">
        <v>-10</v>
      </c>
      <c r="F32" s="400">
        <f t="shared" si="3"/>
        <v>-20</v>
      </c>
      <c r="G32" s="203">
        <v>-5</v>
      </c>
      <c r="H32" s="203">
        <v>-5</v>
      </c>
      <c r="I32" s="203">
        <v>-5</v>
      </c>
      <c r="J32" s="203">
        <v>-5</v>
      </c>
      <c r="K32" s="177"/>
    </row>
    <row r="33" spans="1:11" s="172" customFormat="1" ht="30.75" customHeight="1">
      <c r="A33" s="176" t="s">
        <v>40</v>
      </c>
      <c r="B33" s="288">
        <v>1044</v>
      </c>
      <c r="C33" s="205">
        <v>-9</v>
      </c>
      <c r="D33" s="202">
        <v>-15</v>
      </c>
      <c r="E33" s="202">
        <v>0</v>
      </c>
      <c r="F33" s="400">
        <f t="shared" si="3"/>
        <v>-6</v>
      </c>
      <c r="G33" s="203">
        <v>-2</v>
      </c>
      <c r="H33" s="203">
        <v>-2</v>
      </c>
      <c r="I33" s="203" t="s">
        <v>202</v>
      </c>
      <c r="J33" s="203">
        <v>-2</v>
      </c>
      <c r="K33" s="177"/>
    </row>
    <row r="34" spans="1:11" s="172" customFormat="1" ht="30.75" customHeight="1">
      <c r="A34" s="176" t="s">
        <v>41</v>
      </c>
      <c r="B34" s="288">
        <v>1045</v>
      </c>
      <c r="C34" s="205">
        <v>0</v>
      </c>
      <c r="D34" s="202">
        <v>0</v>
      </c>
      <c r="E34" s="202">
        <v>0</v>
      </c>
      <c r="F34" s="400">
        <f t="shared" si="3"/>
        <v>0</v>
      </c>
      <c r="G34" s="203">
        <v>0</v>
      </c>
      <c r="H34" s="203">
        <v>0</v>
      </c>
      <c r="I34" s="203">
        <v>0</v>
      </c>
      <c r="J34" s="203">
        <v>0</v>
      </c>
      <c r="K34" s="177"/>
    </row>
    <row r="35" spans="1:11" s="172" customFormat="1" ht="30.75" customHeight="1">
      <c r="A35" s="176" t="s">
        <v>42</v>
      </c>
      <c r="B35" s="288">
        <v>1046</v>
      </c>
      <c r="C35" s="205">
        <v>0</v>
      </c>
      <c r="D35" s="202">
        <v>-2</v>
      </c>
      <c r="E35" s="202">
        <v>0</v>
      </c>
      <c r="F35" s="400">
        <f t="shared" si="3"/>
        <v>0</v>
      </c>
      <c r="G35" s="203">
        <v>0</v>
      </c>
      <c r="H35" s="203">
        <v>0</v>
      </c>
      <c r="I35" s="203">
        <v>0</v>
      </c>
      <c r="J35" s="203">
        <v>0</v>
      </c>
      <c r="K35" s="177"/>
    </row>
    <row r="36" spans="1:11" s="172" customFormat="1" ht="30.75" customHeight="1">
      <c r="A36" s="176" t="s">
        <v>43</v>
      </c>
      <c r="B36" s="288">
        <v>1047</v>
      </c>
      <c r="C36" s="205">
        <v>0</v>
      </c>
      <c r="D36" s="202">
        <v>0</v>
      </c>
      <c r="E36" s="202">
        <v>0</v>
      </c>
      <c r="F36" s="400">
        <f t="shared" si="3"/>
        <v>0</v>
      </c>
      <c r="G36" s="203">
        <v>0</v>
      </c>
      <c r="H36" s="203">
        <v>0</v>
      </c>
      <c r="I36" s="203">
        <v>0</v>
      </c>
      <c r="J36" s="203">
        <v>0</v>
      </c>
      <c r="K36" s="177"/>
    </row>
    <row r="37" spans="1:11" s="172" customFormat="1" ht="57" customHeight="1">
      <c r="A37" s="176" t="s">
        <v>67</v>
      </c>
      <c r="B37" s="288">
        <v>1048</v>
      </c>
      <c r="C37" s="205">
        <v>0</v>
      </c>
      <c r="D37" s="202">
        <v>0</v>
      </c>
      <c r="E37" s="202">
        <v>-3</v>
      </c>
      <c r="F37" s="400">
        <f t="shared" si="3"/>
        <v>-4</v>
      </c>
      <c r="G37" s="203">
        <v>-2</v>
      </c>
      <c r="H37" s="203" t="s">
        <v>202</v>
      </c>
      <c r="I37" s="203" t="s">
        <v>202</v>
      </c>
      <c r="J37" s="203">
        <v>-2</v>
      </c>
      <c r="K37" s="177"/>
    </row>
    <row r="38" spans="1:11" s="172" customFormat="1" ht="30.75" customHeight="1">
      <c r="A38" s="176" t="s">
        <v>44</v>
      </c>
      <c r="B38" s="288" t="s">
        <v>394</v>
      </c>
      <c r="C38" s="205">
        <v>0</v>
      </c>
      <c r="D38" s="202">
        <v>0</v>
      </c>
      <c r="E38" s="202">
        <v>0</v>
      </c>
      <c r="F38" s="400">
        <f t="shared" si="3"/>
        <v>0</v>
      </c>
      <c r="G38" s="203">
        <v>0</v>
      </c>
      <c r="H38" s="203">
        <v>0</v>
      </c>
      <c r="I38" s="203">
        <v>0</v>
      </c>
      <c r="J38" s="203">
        <v>0</v>
      </c>
      <c r="K38" s="177"/>
    </row>
    <row r="39" spans="1:11" s="172" customFormat="1" ht="30.75" customHeight="1">
      <c r="A39" s="176" t="s">
        <v>88</v>
      </c>
      <c r="B39" s="288">
        <v>1049</v>
      </c>
      <c r="C39" s="205">
        <v>-74</v>
      </c>
      <c r="D39" s="202">
        <v>-80</v>
      </c>
      <c r="E39" s="202">
        <v>-102</v>
      </c>
      <c r="F39" s="400">
        <f>SUM(G39:J39)</f>
        <v>-157</v>
      </c>
      <c r="G39" s="203">
        <v>-59</v>
      </c>
      <c r="H39" s="203">
        <v>-25</v>
      </c>
      <c r="I39" s="203">
        <v>-14</v>
      </c>
      <c r="J39" s="203">
        <v>-59</v>
      </c>
      <c r="K39" s="177"/>
    </row>
    <row r="40" spans="1:11" s="172" customFormat="1" ht="30.75" customHeight="1">
      <c r="A40" s="173" t="s">
        <v>153</v>
      </c>
      <c r="B40" s="178">
        <v>1060</v>
      </c>
      <c r="C40" s="399">
        <f>SUM(C41:C47)</f>
        <v>-316</v>
      </c>
      <c r="D40" s="399">
        <f t="shared" ref="D40:E40" si="4">SUM(D41:D47)</f>
        <v>-607</v>
      </c>
      <c r="E40" s="399">
        <f t="shared" si="4"/>
        <v>-441</v>
      </c>
      <c r="F40" s="399">
        <f t="shared" ref="F40:F72" si="5">SUM(G40:J40)</f>
        <v>-621</v>
      </c>
      <c r="G40" s="207">
        <f t="shared" ref="G40:J40" si="6">SUM(G41:G47)</f>
        <v>-180</v>
      </c>
      <c r="H40" s="207">
        <f t="shared" si="6"/>
        <v>-182</v>
      </c>
      <c r="I40" s="207">
        <f t="shared" si="6"/>
        <v>-75</v>
      </c>
      <c r="J40" s="207">
        <f t="shared" si="6"/>
        <v>-184</v>
      </c>
      <c r="K40" s="175"/>
    </row>
    <row r="41" spans="1:11" s="172" customFormat="1" ht="30.75" customHeight="1">
      <c r="A41" s="176" t="s">
        <v>124</v>
      </c>
      <c r="B41" s="288">
        <v>1061</v>
      </c>
      <c r="C41" s="205">
        <v>-145</v>
      </c>
      <c r="D41" s="202">
        <v>-266</v>
      </c>
      <c r="E41" s="202">
        <v>-197</v>
      </c>
      <c r="F41" s="201">
        <f t="shared" si="5"/>
        <v>-284</v>
      </c>
      <c r="G41" s="203">
        <v>-81</v>
      </c>
      <c r="H41" s="203">
        <v>-83</v>
      </c>
      <c r="I41" s="203">
        <v>-36</v>
      </c>
      <c r="J41" s="203">
        <v>-84</v>
      </c>
      <c r="K41" s="177"/>
    </row>
    <row r="42" spans="1:11" s="172" customFormat="1" ht="30.75" customHeight="1">
      <c r="A42" s="176" t="s">
        <v>125</v>
      </c>
      <c r="B42" s="288">
        <v>1062</v>
      </c>
      <c r="C42" s="205">
        <v>0</v>
      </c>
      <c r="D42" s="314">
        <v>0</v>
      </c>
      <c r="E42" s="314">
        <v>0</v>
      </c>
      <c r="F42" s="402">
        <f t="shared" si="5"/>
        <v>0</v>
      </c>
      <c r="G42" s="414">
        <v>0</v>
      </c>
      <c r="H42" s="414">
        <v>0</v>
      </c>
      <c r="I42" s="414">
        <v>0</v>
      </c>
      <c r="J42" s="414">
        <v>0</v>
      </c>
      <c r="K42" s="177"/>
    </row>
    <row r="43" spans="1:11" s="172" customFormat="1" ht="30.75" customHeight="1">
      <c r="A43" s="176" t="s">
        <v>33</v>
      </c>
      <c r="B43" s="288">
        <v>1063</v>
      </c>
      <c r="C43" s="205">
        <v>-140</v>
      </c>
      <c r="D43" s="314">
        <v>-281</v>
      </c>
      <c r="E43" s="314">
        <v>-195</v>
      </c>
      <c r="F43" s="201">
        <f t="shared" si="5"/>
        <v>-276</v>
      </c>
      <c r="G43" s="203">
        <v>-81</v>
      </c>
      <c r="H43" s="203">
        <v>-81</v>
      </c>
      <c r="I43" s="203">
        <v>-32</v>
      </c>
      <c r="J43" s="203">
        <v>-82</v>
      </c>
      <c r="K43" s="177"/>
    </row>
    <row r="44" spans="1:11" s="172" customFormat="1" ht="30.75" customHeight="1">
      <c r="A44" s="176" t="s">
        <v>34</v>
      </c>
      <c r="B44" s="288">
        <v>1064</v>
      </c>
      <c r="C44" s="205">
        <v>-31</v>
      </c>
      <c r="D44" s="314">
        <v>-60</v>
      </c>
      <c r="E44" s="314">
        <v>-49</v>
      </c>
      <c r="F44" s="201">
        <f t="shared" si="5"/>
        <v>-61</v>
      </c>
      <c r="G44" s="203">
        <v>-18</v>
      </c>
      <c r="H44" s="203">
        <v>-18</v>
      </c>
      <c r="I44" s="203">
        <v>-7</v>
      </c>
      <c r="J44" s="203">
        <v>-18</v>
      </c>
      <c r="K44" s="177"/>
    </row>
    <row r="45" spans="1:11" s="172" customFormat="1" ht="30.75" customHeight="1">
      <c r="A45" s="176" t="s">
        <v>54</v>
      </c>
      <c r="B45" s="288">
        <v>1065</v>
      </c>
      <c r="C45" s="205">
        <v>0</v>
      </c>
      <c r="D45" s="314">
        <v>0</v>
      </c>
      <c r="E45" s="314">
        <v>0</v>
      </c>
      <c r="F45" s="402">
        <f t="shared" si="5"/>
        <v>0</v>
      </c>
      <c r="G45" s="414">
        <v>0</v>
      </c>
      <c r="H45" s="414">
        <v>0</v>
      </c>
      <c r="I45" s="414">
        <v>0</v>
      </c>
      <c r="J45" s="414">
        <v>0</v>
      </c>
      <c r="K45" s="177"/>
    </row>
    <row r="46" spans="1:11" s="172" customFormat="1" ht="30.75" customHeight="1">
      <c r="A46" s="176" t="s">
        <v>70</v>
      </c>
      <c r="B46" s="288">
        <v>1066</v>
      </c>
      <c r="C46" s="205">
        <v>0</v>
      </c>
      <c r="D46" s="314">
        <v>0</v>
      </c>
      <c r="E46" s="314">
        <v>0</v>
      </c>
      <c r="F46" s="202">
        <f t="shared" si="5"/>
        <v>0</v>
      </c>
      <c r="G46" s="414">
        <v>0</v>
      </c>
      <c r="H46" s="414">
        <v>0</v>
      </c>
      <c r="I46" s="414">
        <v>0</v>
      </c>
      <c r="J46" s="414">
        <v>0</v>
      </c>
      <c r="K46" s="177"/>
    </row>
    <row r="47" spans="1:11" s="172" customFormat="1" ht="30.75" customHeight="1">
      <c r="A47" s="176" t="s">
        <v>96</v>
      </c>
      <c r="B47" s="288">
        <v>1067</v>
      </c>
      <c r="C47" s="205">
        <v>0</v>
      </c>
      <c r="D47" s="314">
        <v>0</v>
      </c>
      <c r="E47" s="314">
        <v>0</v>
      </c>
      <c r="F47" s="202">
        <f>SUM(G47:J47)</f>
        <v>0</v>
      </c>
      <c r="G47" s="414">
        <v>0</v>
      </c>
      <c r="H47" s="414">
        <v>0</v>
      </c>
      <c r="I47" s="414">
        <v>0</v>
      </c>
      <c r="J47" s="414">
        <v>0</v>
      </c>
      <c r="K47" s="177"/>
    </row>
    <row r="48" spans="1:11" s="172" customFormat="1" ht="30.75" customHeight="1">
      <c r="A48" s="173" t="s">
        <v>246</v>
      </c>
      <c r="B48" s="178">
        <v>1070</v>
      </c>
      <c r="C48" s="207">
        <f>SUM(C49:C51)</f>
        <v>15</v>
      </c>
      <c r="D48" s="306">
        <f t="shared" ref="D48:E48" si="7">SUM(D49:D51)</f>
        <v>9</v>
      </c>
      <c r="E48" s="306">
        <f t="shared" si="7"/>
        <v>7</v>
      </c>
      <c r="F48" s="306">
        <f t="shared" si="5"/>
        <v>4</v>
      </c>
      <c r="G48" s="412">
        <f t="shared" ref="G48:J48" si="8">SUM(G49:G51)</f>
        <v>1</v>
      </c>
      <c r="H48" s="412">
        <f t="shared" si="8"/>
        <v>1</v>
      </c>
      <c r="I48" s="412">
        <f t="shared" si="8"/>
        <v>1</v>
      </c>
      <c r="J48" s="412">
        <f t="shared" si="8"/>
        <v>1</v>
      </c>
      <c r="K48" s="175"/>
    </row>
    <row r="49" spans="1:11" s="172" customFormat="1" ht="30.75" customHeight="1">
      <c r="A49" s="176" t="s">
        <v>149</v>
      </c>
      <c r="B49" s="288">
        <v>1071</v>
      </c>
      <c r="C49" s="205"/>
      <c r="D49" s="402">
        <v>0</v>
      </c>
      <c r="E49" s="402">
        <v>0</v>
      </c>
      <c r="F49" s="402">
        <f t="shared" ref="F49:F51" si="9">SUM(G49:J49)</f>
        <v>0</v>
      </c>
      <c r="G49" s="416">
        <v>0</v>
      </c>
      <c r="H49" s="416">
        <v>0</v>
      </c>
      <c r="I49" s="416">
        <v>0</v>
      </c>
      <c r="J49" s="416">
        <v>0</v>
      </c>
      <c r="K49" s="177"/>
    </row>
    <row r="50" spans="1:11" s="172" customFormat="1" ht="30.75" customHeight="1">
      <c r="A50" s="176" t="s">
        <v>247</v>
      </c>
      <c r="B50" s="288">
        <v>1072</v>
      </c>
      <c r="C50" s="205"/>
      <c r="D50" s="402">
        <v>0</v>
      </c>
      <c r="E50" s="402">
        <v>0</v>
      </c>
      <c r="F50" s="402">
        <f t="shared" si="9"/>
        <v>0</v>
      </c>
      <c r="G50" s="416">
        <v>0</v>
      </c>
      <c r="H50" s="416">
        <v>0</v>
      </c>
      <c r="I50" s="416">
        <v>0</v>
      </c>
      <c r="J50" s="416">
        <v>0</v>
      </c>
      <c r="K50" s="177"/>
    </row>
    <row r="51" spans="1:11" s="172" customFormat="1" ht="30.75" customHeight="1">
      <c r="A51" s="176" t="s">
        <v>248</v>
      </c>
      <c r="B51" s="288">
        <v>1073</v>
      </c>
      <c r="C51" s="205">
        <v>15</v>
      </c>
      <c r="D51" s="201">
        <v>9</v>
      </c>
      <c r="E51" s="201">
        <v>7</v>
      </c>
      <c r="F51" s="315">
        <f t="shared" si="9"/>
        <v>4</v>
      </c>
      <c r="G51" s="200">
        <v>1</v>
      </c>
      <c r="H51" s="200">
        <v>1</v>
      </c>
      <c r="I51" s="200">
        <v>1</v>
      </c>
      <c r="J51" s="200">
        <v>1</v>
      </c>
      <c r="K51" s="177"/>
    </row>
    <row r="52" spans="1:11" s="172" customFormat="1" ht="30.75" customHeight="1">
      <c r="A52" s="173" t="s">
        <v>72</v>
      </c>
      <c r="B52" s="178">
        <v>1080</v>
      </c>
      <c r="C52" s="207">
        <f>SUM(C53:C58)</f>
        <v>-84</v>
      </c>
      <c r="D52" s="316">
        <f>SUM(D53:D58)</f>
        <v>-7</v>
      </c>
      <c r="E52" s="316">
        <f>SUM(E53:E58)</f>
        <v>-1</v>
      </c>
      <c r="F52" s="316">
        <f t="shared" si="5"/>
        <v>-4</v>
      </c>
      <c r="G52" s="204">
        <f>SUM(G53:G58)</f>
        <v>-1</v>
      </c>
      <c r="H52" s="204">
        <f>SUM(H53:H58)</f>
        <v>-1</v>
      </c>
      <c r="I52" s="204">
        <f>SUM(I53:I58)</f>
        <v>-1</v>
      </c>
      <c r="J52" s="204">
        <f>SUM(J53:J58)</f>
        <v>-1</v>
      </c>
      <c r="K52" s="175"/>
    </row>
    <row r="53" spans="1:11" s="172" customFormat="1" ht="30.75" customHeight="1">
      <c r="A53" s="176" t="s">
        <v>149</v>
      </c>
      <c r="B53" s="288">
        <v>1081</v>
      </c>
      <c r="C53" s="205">
        <v>0</v>
      </c>
      <c r="D53" s="202">
        <v>0</v>
      </c>
      <c r="E53" s="202">
        <v>0</v>
      </c>
      <c r="F53" s="202">
        <v>0</v>
      </c>
      <c r="G53" s="203">
        <v>0</v>
      </c>
      <c r="H53" s="203">
        <v>0</v>
      </c>
      <c r="I53" s="203">
        <v>0</v>
      </c>
      <c r="J53" s="203">
        <v>0</v>
      </c>
      <c r="K53" s="177"/>
    </row>
    <row r="54" spans="1:11" s="172" customFormat="1" ht="30.75" customHeight="1">
      <c r="A54" s="176" t="s">
        <v>449</v>
      </c>
      <c r="B54" s="288">
        <v>1082</v>
      </c>
      <c r="C54" s="205">
        <v>0</v>
      </c>
      <c r="D54" s="202">
        <v>0</v>
      </c>
      <c r="E54" s="202">
        <v>0</v>
      </c>
      <c r="F54" s="202">
        <v>0</v>
      </c>
      <c r="G54" s="203">
        <v>0</v>
      </c>
      <c r="H54" s="203">
        <v>0</v>
      </c>
      <c r="I54" s="203">
        <v>0</v>
      </c>
      <c r="J54" s="203">
        <v>0</v>
      </c>
      <c r="K54" s="177"/>
    </row>
    <row r="55" spans="1:11" s="172" customFormat="1" ht="30.75" customHeight="1">
      <c r="A55" s="176" t="s">
        <v>61</v>
      </c>
      <c r="B55" s="288">
        <v>1083</v>
      </c>
      <c r="C55" s="205">
        <v>0</v>
      </c>
      <c r="D55" s="202">
        <v>0</v>
      </c>
      <c r="E55" s="202">
        <v>0</v>
      </c>
      <c r="F55" s="202">
        <v>0</v>
      </c>
      <c r="G55" s="203">
        <v>0</v>
      </c>
      <c r="H55" s="203">
        <v>0</v>
      </c>
      <c r="I55" s="203">
        <v>0</v>
      </c>
      <c r="J55" s="203">
        <v>0</v>
      </c>
      <c r="K55" s="177"/>
    </row>
    <row r="56" spans="1:11" s="172" customFormat="1" ht="30.75" customHeight="1">
      <c r="A56" s="176" t="s">
        <v>45</v>
      </c>
      <c r="B56" s="288">
        <v>1084</v>
      </c>
      <c r="C56" s="205">
        <v>0</v>
      </c>
      <c r="D56" s="202">
        <v>0</v>
      </c>
      <c r="E56" s="202">
        <v>0</v>
      </c>
      <c r="F56" s="202">
        <v>0</v>
      </c>
      <c r="G56" s="203">
        <v>0</v>
      </c>
      <c r="H56" s="203">
        <v>0</v>
      </c>
      <c r="I56" s="203">
        <v>0</v>
      </c>
      <c r="J56" s="203">
        <v>0</v>
      </c>
      <c r="K56" s="177"/>
    </row>
    <row r="57" spans="1:11" s="172" customFormat="1" ht="30.75" customHeight="1">
      <c r="A57" s="176" t="s">
        <v>53</v>
      </c>
      <c r="B57" s="288">
        <v>1085</v>
      </c>
      <c r="C57" s="205">
        <v>0</v>
      </c>
      <c r="D57" s="202">
        <v>0</v>
      </c>
      <c r="E57" s="202">
        <v>0</v>
      </c>
      <c r="F57" s="202">
        <v>0</v>
      </c>
      <c r="G57" s="203">
        <v>0</v>
      </c>
      <c r="H57" s="203">
        <v>0</v>
      </c>
      <c r="I57" s="203">
        <v>0</v>
      </c>
      <c r="J57" s="203">
        <v>0</v>
      </c>
      <c r="K57" s="177"/>
    </row>
    <row r="58" spans="1:11" s="172" customFormat="1" ht="30.75" customHeight="1">
      <c r="A58" s="176" t="s">
        <v>162</v>
      </c>
      <c r="B58" s="288">
        <v>1086</v>
      </c>
      <c r="C58" s="205">
        <v>-84</v>
      </c>
      <c r="D58" s="202">
        <v>-7</v>
      </c>
      <c r="E58" s="202">
        <v>-1</v>
      </c>
      <c r="F58" s="202">
        <f t="shared" si="5"/>
        <v>-4</v>
      </c>
      <c r="G58" s="203">
        <v>-1</v>
      </c>
      <c r="H58" s="222">
        <v>-1</v>
      </c>
      <c r="I58" s="203">
        <v>-1</v>
      </c>
      <c r="J58" s="203">
        <v>-1</v>
      </c>
      <c r="K58" s="177"/>
    </row>
    <row r="59" spans="1:11" s="312" customFormat="1" ht="29.25" customHeight="1">
      <c r="A59" s="173" t="s">
        <v>4</v>
      </c>
      <c r="B59" s="174">
        <v>1100</v>
      </c>
      <c r="C59" s="418">
        <f>SUM(C18,C19,C40,C48,C52)</f>
        <v>27</v>
      </c>
      <c r="D59" s="399">
        <f t="shared" ref="D59:E59" si="10">SUM(D18,D19,D40,D48,D52)</f>
        <v>183</v>
      </c>
      <c r="E59" s="399">
        <f t="shared" si="10"/>
        <v>0</v>
      </c>
      <c r="F59" s="316">
        <f t="shared" ref="F59:J59" si="11">SUM(F18,F19,F40,F48,F52)</f>
        <v>184</v>
      </c>
      <c r="G59" s="204">
        <f t="shared" si="11"/>
        <v>24</v>
      </c>
      <c r="H59" s="204">
        <f t="shared" si="11"/>
        <v>20</v>
      </c>
      <c r="I59" s="204">
        <f t="shared" si="11"/>
        <v>9</v>
      </c>
      <c r="J59" s="204">
        <f t="shared" si="11"/>
        <v>131</v>
      </c>
      <c r="K59" s="175"/>
    </row>
    <row r="60" spans="1:11" s="172" customFormat="1" ht="42.75" customHeight="1">
      <c r="A60" s="176" t="s">
        <v>446</v>
      </c>
      <c r="B60" s="288">
        <v>1110</v>
      </c>
      <c r="C60" s="205"/>
      <c r="D60" s="314">
        <v>0</v>
      </c>
      <c r="E60" s="314">
        <v>0</v>
      </c>
      <c r="F60" s="402">
        <f>SUM(G60:J60)</f>
        <v>0</v>
      </c>
      <c r="G60" s="414">
        <v>0</v>
      </c>
      <c r="H60" s="414">
        <v>0</v>
      </c>
      <c r="I60" s="414">
        <v>0</v>
      </c>
      <c r="J60" s="414">
        <v>0</v>
      </c>
      <c r="K60" s="177"/>
    </row>
    <row r="61" spans="1:11" s="172" customFormat="1" ht="30.75" customHeight="1">
      <c r="A61" s="176" t="s">
        <v>90</v>
      </c>
      <c r="B61" s="288">
        <v>1120</v>
      </c>
      <c r="C61" s="205">
        <v>0</v>
      </c>
      <c r="D61" s="314">
        <v>0</v>
      </c>
      <c r="E61" s="314">
        <v>0</v>
      </c>
      <c r="F61" s="402">
        <f>SUM(G61:J61)</f>
        <v>0</v>
      </c>
      <c r="G61" s="414">
        <v>0</v>
      </c>
      <c r="H61" s="414">
        <v>0</v>
      </c>
      <c r="I61" s="414">
        <v>0</v>
      </c>
      <c r="J61" s="414">
        <v>0</v>
      </c>
      <c r="K61" s="177"/>
    </row>
    <row r="62" spans="1:11" s="172" customFormat="1" ht="30.75" customHeight="1">
      <c r="A62" s="173" t="s">
        <v>447</v>
      </c>
      <c r="B62" s="178">
        <v>1130</v>
      </c>
      <c r="C62" s="418">
        <v>8</v>
      </c>
      <c r="D62" s="306">
        <v>0</v>
      </c>
      <c r="E62" s="306">
        <v>0</v>
      </c>
      <c r="F62" s="401">
        <f t="shared" si="5"/>
        <v>0</v>
      </c>
      <c r="G62" s="417"/>
      <c r="H62" s="417"/>
      <c r="I62" s="417"/>
      <c r="J62" s="417"/>
      <c r="K62" s="175"/>
    </row>
    <row r="63" spans="1:11" s="172" customFormat="1" ht="30.75" customHeight="1">
      <c r="A63" s="173" t="s">
        <v>89</v>
      </c>
      <c r="B63" s="178">
        <v>1140</v>
      </c>
      <c r="C63" s="418">
        <v>0</v>
      </c>
      <c r="D63" s="316">
        <v>0</v>
      </c>
      <c r="E63" s="316">
        <v>0</v>
      </c>
      <c r="F63" s="316">
        <f>SUM(G63:J63)</f>
        <v>0</v>
      </c>
      <c r="G63" s="204">
        <v>0</v>
      </c>
      <c r="H63" s="204">
        <v>0</v>
      </c>
      <c r="I63" s="204">
        <v>0</v>
      </c>
      <c r="J63" s="204">
        <v>0</v>
      </c>
      <c r="K63" s="175"/>
    </row>
    <row r="64" spans="1:11" s="172" customFormat="1" ht="30.75" customHeight="1">
      <c r="A64" s="173" t="s">
        <v>208</v>
      </c>
      <c r="B64" s="178">
        <v>1150</v>
      </c>
      <c r="C64" s="418">
        <f>SUM(C65:C66)</f>
        <v>0</v>
      </c>
      <c r="D64" s="402">
        <v>0</v>
      </c>
      <c r="E64" s="306">
        <f t="shared" ref="E64" si="12">SUM(E65:E66)</f>
        <v>0</v>
      </c>
      <c r="F64" s="306">
        <f t="shared" si="5"/>
        <v>0</v>
      </c>
      <c r="G64" s="412">
        <f t="shared" ref="G64:J64" si="13">SUM(G65:G66)</f>
        <v>0</v>
      </c>
      <c r="H64" s="412">
        <f t="shared" si="13"/>
        <v>0</v>
      </c>
      <c r="I64" s="412">
        <f t="shared" si="13"/>
        <v>0</v>
      </c>
      <c r="J64" s="412">
        <f t="shared" si="13"/>
        <v>0</v>
      </c>
      <c r="K64" s="175"/>
    </row>
    <row r="65" spans="1:11" s="172" customFormat="1" ht="30.75" customHeight="1">
      <c r="A65" s="176" t="s">
        <v>149</v>
      </c>
      <c r="B65" s="288">
        <v>1151</v>
      </c>
      <c r="C65" s="205"/>
      <c r="D65" s="315"/>
      <c r="E65" s="315"/>
      <c r="F65" s="402">
        <f t="shared" si="5"/>
        <v>0</v>
      </c>
      <c r="G65" s="416"/>
      <c r="H65" s="416"/>
      <c r="I65" s="416"/>
      <c r="J65" s="416"/>
      <c r="K65" s="177"/>
    </row>
    <row r="66" spans="1:11" s="172" customFormat="1" ht="30.75" customHeight="1">
      <c r="A66" s="176" t="s">
        <v>249</v>
      </c>
      <c r="B66" s="288">
        <v>1152</v>
      </c>
      <c r="C66" s="205"/>
      <c r="D66" s="315">
        <v>0</v>
      </c>
      <c r="E66" s="315">
        <v>0</v>
      </c>
      <c r="F66" s="315">
        <f t="shared" si="5"/>
        <v>0</v>
      </c>
      <c r="G66" s="415"/>
      <c r="H66" s="415"/>
      <c r="I66" s="415"/>
      <c r="J66" s="415"/>
      <c r="K66" s="177"/>
    </row>
    <row r="67" spans="1:11" s="172" customFormat="1" ht="30.75" customHeight="1">
      <c r="A67" s="173" t="s">
        <v>250</v>
      </c>
      <c r="B67" s="178">
        <v>1160</v>
      </c>
      <c r="C67" s="418">
        <f>SUM(C68:C69)</f>
        <v>0</v>
      </c>
      <c r="D67" s="402">
        <f t="shared" ref="D67:E67" si="14">SUM(D68:D69)</f>
        <v>0</v>
      </c>
      <c r="E67" s="402">
        <f t="shared" si="14"/>
        <v>0</v>
      </c>
      <c r="F67" s="313">
        <f t="shared" si="5"/>
        <v>0</v>
      </c>
      <c r="G67" s="413">
        <f t="shared" ref="G67:J67" si="15">SUM(G68:G69)</f>
        <v>0</v>
      </c>
      <c r="H67" s="413">
        <f t="shared" si="15"/>
        <v>0</v>
      </c>
      <c r="I67" s="413">
        <f t="shared" si="15"/>
        <v>0</v>
      </c>
      <c r="J67" s="413">
        <f t="shared" si="15"/>
        <v>0</v>
      </c>
      <c r="K67" s="175"/>
    </row>
    <row r="68" spans="1:11" s="172" customFormat="1" ht="30.75" customHeight="1">
      <c r="A68" s="176" t="s">
        <v>149</v>
      </c>
      <c r="B68" s="288">
        <v>1161</v>
      </c>
      <c r="C68" s="205">
        <v>0</v>
      </c>
      <c r="D68" s="314">
        <v>0</v>
      </c>
      <c r="E68" s="314">
        <v>0</v>
      </c>
      <c r="F68" s="201">
        <f>SUM(G68:J68)</f>
        <v>0</v>
      </c>
      <c r="G68" s="203">
        <v>0</v>
      </c>
      <c r="H68" s="203">
        <v>0</v>
      </c>
      <c r="I68" s="203">
        <v>0</v>
      </c>
      <c r="J68" s="203">
        <v>0</v>
      </c>
      <c r="K68" s="177"/>
    </row>
    <row r="69" spans="1:11" s="172" customFormat="1" ht="30.75" customHeight="1">
      <c r="A69" s="176" t="s">
        <v>95</v>
      </c>
      <c r="B69" s="288">
        <v>1162</v>
      </c>
      <c r="C69" s="205">
        <v>0</v>
      </c>
      <c r="D69" s="314">
        <v>0</v>
      </c>
      <c r="E69" s="314">
        <v>0</v>
      </c>
      <c r="F69" s="201"/>
      <c r="G69" s="203"/>
      <c r="H69" s="203"/>
      <c r="I69" s="203"/>
      <c r="J69" s="203"/>
      <c r="K69" s="177"/>
    </row>
    <row r="70" spans="1:11" s="312" customFormat="1" ht="29.25" customHeight="1">
      <c r="A70" s="173" t="s">
        <v>78</v>
      </c>
      <c r="B70" s="174">
        <v>1170</v>
      </c>
      <c r="C70" s="205">
        <f>SUM(C59,C60,C61,C62,C63,C64,C67)</f>
        <v>35</v>
      </c>
      <c r="D70" s="306">
        <f t="shared" ref="D70:E70" si="16">SUM(D59,D60,D61,D62,D63,D64,D67)</f>
        <v>183</v>
      </c>
      <c r="E70" s="306">
        <f t="shared" si="16"/>
        <v>0</v>
      </c>
      <c r="F70" s="306">
        <f>SUM(F59,F60,F61,F62,F63,F64,F67)</f>
        <v>184</v>
      </c>
      <c r="G70" s="412">
        <f t="shared" ref="G70:J70" si="17">SUM(G59,G60,G61,G62,G63,G64,G67)</f>
        <v>24</v>
      </c>
      <c r="H70" s="412">
        <f t="shared" si="17"/>
        <v>20</v>
      </c>
      <c r="I70" s="412">
        <f t="shared" si="17"/>
        <v>9</v>
      </c>
      <c r="J70" s="412">
        <f t="shared" si="17"/>
        <v>131</v>
      </c>
      <c r="K70" s="175"/>
    </row>
    <row r="71" spans="1:11" s="172" customFormat="1" ht="30.75" customHeight="1">
      <c r="A71" s="176" t="s">
        <v>211</v>
      </c>
      <c r="B71" s="288">
        <v>1180</v>
      </c>
      <c r="C71" s="205">
        <v>-6</v>
      </c>
      <c r="D71" s="202">
        <v>-33</v>
      </c>
      <c r="E71" s="314">
        <v>0</v>
      </c>
      <c r="F71" s="202">
        <f t="shared" si="5"/>
        <v>-33</v>
      </c>
      <c r="G71" s="203">
        <v>-4</v>
      </c>
      <c r="H71" s="203">
        <v>-4</v>
      </c>
      <c r="I71" s="203">
        <v>-2</v>
      </c>
      <c r="J71" s="203">
        <v>-23</v>
      </c>
      <c r="K71" s="177"/>
    </row>
    <row r="72" spans="1:11" s="172" customFormat="1" ht="30.75" customHeight="1">
      <c r="A72" s="176" t="s">
        <v>212</v>
      </c>
      <c r="B72" s="288">
        <v>1181</v>
      </c>
      <c r="C72" s="205"/>
      <c r="D72" s="402"/>
      <c r="E72" s="402"/>
      <c r="F72" s="402">
        <f t="shared" si="5"/>
        <v>0</v>
      </c>
      <c r="G72" s="416"/>
      <c r="H72" s="416"/>
      <c r="I72" s="416"/>
      <c r="J72" s="416"/>
      <c r="K72" s="177"/>
    </row>
    <row r="73" spans="1:11" s="172" customFormat="1" ht="30.75" customHeight="1">
      <c r="A73" s="176" t="s">
        <v>213</v>
      </c>
      <c r="B73" s="288">
        <v>1190</v>
      </c>
      <c r="C73" s="205"/>
      <c r="D73" s="402"/>
      <c r="E73" s="402"/>
      <c r="F73" s="402">
        <f>SUM(G73:J73)</f>
        <v>0</v>
      </c>
      <c r="G73" s="416"/>
      <c r="H73" s="416"/>
      <c r="I73" s="416"/>
      <c r="J73" s="416"/>
      <c r="K73" s="177"/>
    </row>
    <row r="74" spans="1:11" s="172" customFormat="1" ht="30.75" customHeight="1">
      <c r="A74" s="176" t="s">
        <v>214</v>
      </c>
      <c r="B74" s="288">
        <v>1191</v>
      </c>
      <c r="C74" s="205">
        <v>0</v>
      </c>
      <c r="D74" s="314">
        <v>0</v>
      </c>
      <c r="E74" s="314">
        <v>0</v>
      </c>
      <c r="F74" s="402">
        <f>SUM(G74:J74)</f>
        <v>0</v>
      </c>
      <c r="G74" s="414">
        <v>0</v>
      </c>
      <c r="H74" s="414">
        <v>0</v>
      </c>
      <c r="I74" s="414">
        <v>0</v>
      </c>
      <c r="J74" s="414">
        <v>0</v>
      </c>
      <c r="K74" s="177"/>
    </row>
    <row r="75" spans="1:11" s="172" customFormat="1" ht="30.75" customHeight="1">
      <c r="A75" s="173" t="s">
        <v>295</v>
      </c>
      <c r="B75" s="178">
        <v>1200</v>
      </c>
      <c r="C75" s="418">
        <f>SUM(C70,C71,C72,C73,C74)</f>
        <v>29</v>
      </c>
      <c r="D75" s="306">
        <f t="shared" ref="D75:E75" si="18">SUM(D70,D71,D72,D73,D74)</f>
        <v>150</v>
      </c>
      <c r="E75" s="306">
        <f t="shared" si="18"/>
        <v>0</v>
      </c>
      <c r="F75" s="306">
        <f t="shared" ref="F75:I75" si="19">SUM(F70,F71,F72,F73,F74)</f>
        <v>151</v>
      </c>
      <c r="G75" s="412">
        <f t="shared" si="19"/>
        <v>20</v>
      </c>
      <c r="H75" s="412">
        <f t="shared" si="19"/>
        <v>16</v>
      </c>
      <c r="I75" s="412">
        <f t="shared" si="19"/>
        <v>7</v>
      </c>
      <c r="J75" s="412">
        <f>SUM(J70,J71,J72,J73,J74)</f>
        <v>108</v>
      </c>
      <c r="K75" s="175"/>
    </row>
    <row r="76" spans="1:11" s="172" customFormat="1" ht="30.75" customHeight="1">
      <c r="A76" s="176" t="s">
        <v>23</v>
      </c>
      <c r="B76" s="288">
        <v>1201</v>
      </c>
      <c r="C76" s="205">
        <v>29</v>
      </c>
      <c r="D76" s="315">
        <v>150</v>
      </c>
      <c r="E76" s="315">
        <v>0</v>
      </c>
      <c r="F76" s="201">
        <v>151</v>
      </c>
      <c r="G76" s="415">
        <v>20</v>
      </c>
      <c r="H76" s="415">
        <v>16</v>
      </c>
      <c r="I76" s="415">
        <v>7</v>
      </c>
      <c r="J76" s="415">
        <v>108</v>
      </c>
      <c r="K76" s="177"/>
    </row>
    <row r="77" spans="1:11" s="172" customFormat="1" ht="30.75" customHeight="1">
      <c r="A77" s="176" t="s">
        <v>24</v>
      </c>
      <c r="B77" s="288">
        <v>1202</v>
      </c>
      <c r="C77" s="205">
        <v>0</v>
      </c>
      <c r="D77" s="314">
        <v>0</v>
      </c>
      <c r="E77" s="202"/>
      <c r="F77" s="402">
        <f>SUM(G77:J77)</f>
        <v>0</v>
      </c>
      <c r="G77" s="414">
        <v>0</v>
      </c>
      <c r="H77" s="414">
        <v>0</v>
      </c>
      <c r="I77" s="414">
        <v>0</v>
      </c>
      <c r="J77" s="414">
        <v>0</v>
      </c>
      <c r="K77" s="177"/>
    </row>
    <row r="78" spans="1:11" s="172" customFormat="1" ht="30.75" customHeight="1">
      <c r="A78" s="173" t="s">
        <v>18</v>
      </c>
      <c r="B78" s="178">
        <v>1210</v>
      </c>
      <c r="C78" s="207">
        <f>SUM(C8,C48,C60,C62,C64,C72,C73)</f>
        <v>10914</v>
      </c>
      <c r="D78" s="399">
        <f t="shared" ref="D78:E78" si="20">SUM(D8,D48,D60,D62,D64,D72,D73)</f>
        <v>21208</v>
      </c>
      <c r="E78" s="399">
        <f t="shared" si="20"/>
        <v>14920</v>
      </c>
      <c r="F78" s="306">
        <f>SUM(F8,F48,F60,F62,F64,F72,F73)</f>
        <v>21204</v>
      </c>
      <c r="G78" s="412">
        <f t="shared" ref="G78:J78" si="21">SUM(G8,G48,G60,G62,G64,G72,G73)</f>
        <v>6113</v>
      </c>
      <c r="H78" s="412">
        <f t="shared" si="21"/>
        <v>6039</v>
      </c>
      <c r="I78" s="412">
        <f t="shared" si="21"/>
        <v>2126</v>
      </c>
      <c r="J78" s="412">
        <f t="shared" si="21"/>
        <v>6926</v>
      </c>
      <c r="K78" s="175"/>
    </row>
    <row r="79" spans="1:11" s="172" customFormat="1" ht="30.75" customHeight="1">
      <c r="A79" s="173" t="s">
        <v>93</v>
      </c>
      <c r="B79" s="178">
        <v>1220</v>
      </c>
      <c r="C79" s="418">
        <f>SUM(C9,C19,C40,C52,C61,C63,C67,C71,C74)</f>
        <v>-10885</v>
      </c>
      <c r="D79" s="399">
        <f t="shared" ref="D79:E79" si="22">SUM(D9,D19,D40,D52,D61,D63,D67,D71,D74)</f>
        <v>-21058</v>
      </c>
      <c r="E79" s="399">
        <f t="shared" si="22"/>
        <v>-14920</v>
      </c>
      <c r="F79" s="399">
        <f>SUM(F9,F19,F40,F52,F61,F63,F67,F71,F74)</f>
        <v>-21053</v>
      </c>
      <c r="G79" s="207">
        <f>SUM(G9,G19,G40,G52,G61,G63,G67,G71,G74)</f>
        <v>-6093</v>
      </c>
      <c r="H79" s="207">
        <f>SUM(H9,H19,H40,H52,H61,H63,H67,H71,H74)</f>
        <v>-6023</v>
      </c>
      <c r="I79" s="207">
        <f t="shared" ref="I79:J79" si="23">SUM(I9,I19,I40,I52,I61,I63,I67,I71,I74)</f>
        <v>-2119</v>
      </c>
      <c r="J79" s="207">
        <f t="shared" si="23"/>
        <v>-6818</v>
      </c>
      <c r="K79" s="175"/>
    </row>
    <row r="80" spans="1:11" s="172" customFormat="1" ht="30.75" customHeight="1">
      <c r="A80" s="176" t="s">
        <v>163</v>
      </c>
      <c r="B80" s="288">
        <v>1230</v>
      </c>
      <c r="C80" s="205"/>
      <c r="D80" s="400"/>
      <c r="E80" s="400"/>
      <c r="F80" s="402">
        <f>SUM(G80:J80)</f>
        <v>0</v>
      </c>
      <c r="G80" s="416"/>
      <c r="H80" s="416"/>
      <c r="I80" s="416"/>
      <c r="J80" s="416"/>
      <c r="K80" s="177"/>
    </row>
    <row r="81" spans="1:12" s="172" customFormat="1" ht="30.75" customHeight="1">
      <c r="A81" s="173" t="s">
        <v>118</v>
      </c>
      <c r="B81" s="178"/>
      <c r="C81" s="418"/>
      <c r="D81" s="399"/>
      <c r="E81" s="399"/>
      <c r="F81" s="401"/>
      <c r="G81" s="417"/>
      <c r="H81" s="417"/>
      <c r="I81" s="417"/>
      <c r="J81" s="417"/>
      <c r="K81" s="175"/>
    </row>
    <row r="82" spans="1:12" s="172" customFormat="1" ht="30.75" customHeight="1">
      <c r="A82" s="176" t="s">
        <v>251</v>
      </c>
      <c r="B82" s="288">
        <v>1300</v>
      </c>
      <c r="C82" s="205">
        <f>C59</f>
        <v>27</v>
      </c>
      <c r="D82" s="400">
        <f>D59</f>
        <v>183</v>
      </c>
      <c r="E82" s="400">
        <f>E59</f>
        <v>0</v>
      </c>
      <c r="F82" s="400">
        <f t="shared" ref="F82:F87" si="24">SUM(G82:J82)</f>
        <v>184</v>
      </c>
      <c r="G82" s="205">
        <f>G59</f>
        <v>24</v>
      </c>
      <c r="H82" s="205">
        <f>H59</f>
        <v>20</v>
      </c>
      <c r="I82" s="205">
        <f>I59</f>
        <v>9</v>
      </c>
      <c r="J82" s="205">
        <f>J59</f>
        <v>131</v>
      </c>
      <c r="K82" s="177"/>
    </row>
    <row r="83" spans="1:12" s="172" customFormat="1" ht="30.75" customHeight="1">
      <c r="A83" s="176" t="s">
        <v>276</v>
      </c>
      <c r="B83" s="288">
        <v>1301</v>
      </c>
      <c r="C83" s="205">
        <f>C93</f>
        <v>147</v>
      </c>
      <c r="D83" s="400">
        <f>D93</f>
        <v>163</v>
      </c>
      <c r="E83" s="400">
        <v>143</v>
      </c>
      <c r="F83" s="400">
        <f t="shared" si="24"/>
        <v>120</v>
      </c>
      <c r="G83" s="205">
        <v>30</v>
      </c>
      <c r="H83" s="205">
        <v>30</v>
      </c>
      <c r="I83" s="205">
        <v>30</v>
      </c>
      <c r="J83" s="205">
        <v>30</v>
      </c>
      <c r="K83" s="177"/>
    </row>
    <row r="84" spans="1:12" s="172" customFormat="1" ht="30.75" customHeight="1">
      <c r="A84" s="176" t="s">
        <v>277</v>
      </c>
      <c r="B84" s="288">
        <v>1302</v>
      </c>
      <c r="C84" s="205">
        <f>C49</f>
        <v>0</v>
      </c>
      <c r="D84" s="400">
        <f t="shared" ref="D84:E84" si="25">D49</f>
        <v>0</v>
      </c>
      <c r="E84" s="400">
        <f t="shared" si="25"/>
        <v>0</v>
      </c>
      <c r="F84" s="402">
        <f t="shared" si="24"/>
        <v>0</v>
      </c>
      <c r="G84" s="416">
        <f t="shared" ref="G84:J84" si="26">G49</f>
        <v>0</v>
      </c>
      <c r="H84" s="416">
        <f t="shared" si="26"/>
        <v>0</v>
      </c>
      <c r="I84" s="416">
        <f t="shared" si="26"/>
        <v>0</v>
      </c>
      <c r="J84" s="416">
        <f t="shared" si="26"/>
        <v>0</v>
      </c>
      <c r="K84" s="177"/>
    </row>
    <row r="85" spans="1:12" s="172" customFormat="1" ht="30.75" customHeight="1">
      <c r="A85" s="176" t="s">
        <v>278</v>
      </c>
      <c r="B85" s="288">
        <v>1303</v>
      </c>
      <c r="C85" s="205">
        <f>C53</f>
        <v>0</v>
      </c>
      <c r="D85" s="400">
        <f>D53</f>
        <v>0</v>
      </c>
      <c r="E85" s="400">
        <f t="shared" ref="E85" si="27">E53</f>
        <v>0</v>
      </c>
      <c r="F85" s="402">
        <f t="shared" si="24"/>
        <v>0</v>
      </c>
      <c r="G85" s="416">
        <f t="shared" ref="G85:J85" si="28">G53</f>
        <v>0</v>
      </c>
      <c r="H85" s="416">
        <f t="shared" si="28"/>
        <v>0</v>
      </c>
      <c r="I85" s="416">
        <f t="shared" si="28"/>
        <v>0</v>
      </c>
      <c r="J85" s="416">
        <f t="shared" si="28"/>
        <v>0</v>
      </c>
      <c r="K85" s="177"/>
    </row>
    <row r="86" spans="1:12" s="172" customFormat="1" ht="30.75" customHeight="1">
      <c r="A86" s="176" t="s">
        <v>279</v>
      </c>
      <c r="B86" s="288">
        <v>1304</v>
      </c>
      <c r="C86" s="205">
        <f>C50</f>
        <v>0</v>
      </c>
      <c r="D86" s="400">
        <f t="shared" ref="D86:E86" si="29">D50</f>
        <v>0</v>
      </c>
      <c r="E86" s="400">
        <f t="shared" si="29"/>
        <v>0</v>
      </c>
      <c r="F86" s="402">
        <f t="shared" si="24"/>
        <v>0</v>
      </c>
      <c r="G86" s="416">
        <f t="shared" ref="G86:J86" si="30">G50</f>
        <v>0</v>
      </c>
      <c r="H86" s="416">
        <f t="shared" si="30"/>
        <v>0</v>
      </c>
      <c r="I86" s="416">
        <f t="shared" si="30"/>
        <v>0</v>
      </c>
      <c r="J86" s="416">
        <f t="shared" si="30"/>
        <v>0</v>
      </c>
      <c r="K86" s="177"/>
    </row>
    <row r="87" spans="1:12" s="172" customFormat="1" ht="30.75" customHeight="1">
      <c r="A87" s="176" t="s">
        <v>280</v>
      </c>
      <c r="B87" s="288">
        <v>1305</v>
      </c>
      <c r="C87" s="205">
        <f>C54</f>
        <v>0</v>
      </c>
      <c r="D87" s="400">
        <f>D54</f>
        <v>0</v>
      </c>
      <c r="E87" s="400">
        <f>E54</f>
        <v>0</v>
      </c>
      <c r="F87" s="400">
        <f t="shared" si="24"/>
        <v>0</v>
      </c>
      <c r="G87" s="205">
        <f>G54</f>
        <v>0</v>
      </c>
      <c r="H87" s="205">
        <f>H54</f>
        <v>0</v>
      </c>
      <c r="I87" s="205">
        <f>I54</f>
        <v>0</v>
      </c>
      <c r="J87" s="205">
        <f>J54</f>
        <v>0</v>
      </c>
      <c r="K87" s="177"/>
    </row>
    <row r="88" spans="1:12" s="172" customFormat="1" ht="30.75" customHeight="1">
      <c r="A88" s="173" t="s">
        <v>108</v>
      </c>
      <c r="B88" s="178">
        <v>1310</v>
      </c>
      <c r="C88" s="418">
        <f>C82+C83-C84-C85-C86-C87</f>
        <v>174</v>
      </c>
      <c r="D88" s="418">
        <f t="shared" ref="D88:E88" si="31">D82+D83-D84-D85-D86-D87</f>
        <v>346</v>
      </c>
      <c r="E88" s="418">
        <f t="shared" si="31"/>
        <v>143</v>
      </c>
      <c r="F88" s="399">
        <f t="shared" ref="F88:J88" si="32">F82+F83-F84-F85-F86-F87</f>
        <v>304</v>
      </c>
      <c r="G88" s="207">
        <f t="shared" si="32"/>
        <v>54</v>
      </c>
      <c r="H88" s="207">
        <f t="shared" si="32"/>
        <v>50</v>
      </c>
      <c r="I88" s="207">
        <f t="shared" si="32"/>
        <v>39</v>
      </c>
      <c r="J88" s="207">
        <f t="shared" si="32"/>
        <v>161</v>
      </c>
      <c r="K88" s="175"/>
    </row>
    <row r="89" spans="1:12" s="172" customFormat="1" ht="30.75" customHeight="1">
      <c r="A89" s="173" t="s">
        <v>157</v>
      </c>
      <c r="B89" s="178"/>
      <c r="C89" s="205"/>
      <c r="D89" s="399"/>
      <c r="E89" s="399"/>
      <c r="F89" s="417"/>
      <c r="G89" s="417"/>
      <c r="H89" s="417"/>
      <c r="I89" s="417"/>
      <c r="J89" s="417"/>
      <c r="K89" s="175"/>
    </row>
    <row r="90" spans="1:12" s="172" customFormat="1" ht="30.75" customHeight="1">
      <c r="A90" s="176" t="s">
        <v>363</v>
      </c>
      <c r="B90" s="288">
        <v>1400</v>
      </c>
      <c r="C90" s="205">
        <v>5897</v>
      </c>
      <c r="D90" s="400">
        <v>11626</v>
      </c>
      <c r="E90" s="205">
        <v>7689</v>
      </c>
      <c r="F90" s="200">
        <f>SUM(G90:J90)</f>
        <v>11792</v>
      </c>
      <c r="G90" s="205">
        <v>3423</v>
      </c>
      <c r="H90" s="205">
        <v>3422</v>
      </c>
      <c r="I90" s="205">
        <v>929</v>
      </c>
      <c r="J90" s="205">
        <v>4018</v>
      </c>
      <c r="K90" s="177"/>
      <c r="L90" s="444">
        <f>F90/F95*100</f>
        <v>56.098953377735498</v>
      </c>
    </row>
    <row r="91" spans="1:12" s="172" customFormat="1" ht="30.75" customHeight="1">
      <c r="A91" s="176" t="s">
        <v>5</v>
      </c>
      <c r="B91" s="288">
        <v>1410</v>
      </c>
      <c r="C91" s="205">
        <v>3599</v>
      </c>
      <c r="D91" s="201">
        <v>7238</v>
      </c>
      <c r="E91" s="200">
        <v>5394</v>
      </c>
      <c r="F91" s="200">
        <f>SUM(G91:J91)</f>
        <v>7051</v>
      </c>
      <c r="G91" s="200">
        <v>2031</v>
      </c>
      <c r="H91" s="200">
        <v>2004</v>
      </c>
      <c r="I91" s="200">
        <v>883</v>
      </c>
      <c r="J91" s="200">
        <v>2133</v>
      </c>
      <c r="K91" s="177"/>
      <c r="L91" s="444">
        <f>F91/F95*100</f>
        <v>33.544243577545195</v>
      </c>
    </row>
    <row r="92" spans="1:12" s="172" customFormat="1" ht="30.75" customHeight="1">
      <c r="A92" s="176" t="s">
        <v>6</v>
      </c>
      <c r="B92" s="288">
        <v>1420</v>
      </c>
      <c r="C92" s="205">
        <v>846</v>
      </c>
      <c r="D92" s="201">
        <v>1563</v>
      </c>
      <c r="E92" s="200">
        <v>1299</v>
      </c>
      <c r="F92" s="200">
        <f>SUM(G92:J92)</f>
        <v>1532</v>
      </c>
      <c r="G92" s="200">
        <v>442</v>
      </c>
      <c r="H92" s="200">
        <v>435</v>
      </c>
      <c r="I92" s="200">
        <v>192</v>
      </c>
      <c r="J92" s="200">
        <v>463</v>
      </c>
      <c r="K92" s="177"/>
      <c r="L92" s="444">
        <f>F92/F95*100</f>
        <v>7.2882968601332063</v>
      </c>
    </row>
    <row r="93" spans="1:12" s="172" customFormat="1" ht="30.75" customHeight="1">
      <c r="A93" s="176" t="s">
        <v>7</v>
      </c>
      <c r="B93" s="288">
        <v>1430</v>
      </c>
      <c r="C93" s="205">
        <v>147</v>
      </c>
      <c r="D93" s="201">
        <v>163</v>
      </c>
      <c r="E93" s="200">
        <v>143</v>
      </c>
      <c r="F93" s="200">
        <f t="shared" ref="F93:F94" si="33">SUM(G93:J93)</f>
        <v>120</v>
      </c>
      <c r="G93" s="200">
        <v>30</v>
      </c>
      <c r="H93" s="200">
        <v>30</v>
      </c>
      <c r="I93" s="200">
        <v>30</v>
      </c>
      <c r="J93" s="200">
        <v>30</v>
      </c>
      <c r="K93" s="177"/>
      <c r="L93" s="444">
        <f>F93/F95*100</f>
        <v>0.57088487155090395</v>
      </c>
    </row>
    <row r="94" spans="1:12" s="172" customFormat="1" ht="30.75" customHeight="1">
      <c r="A94" s="176" t="s">
        <v>26</v>
      </c>
      <c r="B94" s="288">
        <v>1440</v>
      </c>
      <c r="C94" s="205">
        <v>390</v>
      </c>
      <c r="D94" s="201">
        <v>435</v>
      </c>
      <c r="E94" s="200">
        <v>395</v>
      </c>
      <c r="F94" s="200">
        <f t="shared" si="33"/>
        <v>525</v>
      </c>
      <c r="G94" s="200">
        <v>163</v>
      </c>
      <c r="H94" s="200">
        <v>128</v>
      </c>
      <c r="I94" s="200">
        <v>83</v>
      </c>
      <c r="J94" s="200">
        <v>151</v>
      </c>
      <c r="K94" s="177"/>
      <c r="L94" s="444">
        <f>F94/F95*100</f>
        <v>2.4976213130352045</v>
      </c>
    </row>
    <row r="95" spans="1:12" s="172" customFormat="1" ht="30.75" customHeight="1">
      <c r="A95" s="173" t="s">
        <v>49</v>
      </c>
      <c r="B95" s="178">
        <v>1450</v>
      </c>
      <c r="C95" s="418">
        <f>SUM(C90,C91:C94)</f>
        <v>10879</v>
      </c>
      <c r="D95" s="399">
        <f>SUM(D90,D91:D94)</f>
        <v>21025</v>
      </c>
      <c r="E95" s="399">
        <f>SUM(E90,E91:E94)</f>
        <v>14920</v>
      </c>
      <c r="F95" s="399">
        <f>SUM(G95:J95)</f>
        <v>21020</v>
      </c>
      <c r="G95" s="207">
        <f>SUM(G90,G91:G94)</f>
        <v>6089</v>
      </c>
      <c r="H95" s="207">
        <f>SUM(H90,H91:H94)</f>
        <v>6019</v>
      </c>
      <c r="I95" s="207">
        <f>SUM(I90,I91:I94)</f>
        <v>2117</v>
      </c>
      <c r="J95" s="207">
        <f>SUM(J90,J91:J94)</f>
        <v>6795</v>
      </c>
      <c r="K95" s="175"/>
    </row>
    <row r="96" spans="1:12" s="312" customFormat="1" ht="20.100000000000001" customHeight="1">
      <c r="A96" s="180"/>
      <c r="B96" s="181"/>
      <c r="C96" s="317"/>
      <c r="D96" s="317"/>
      <c r="E96" s="317"/>
      <c r="F96" s="317"/>
      <c r="G96" s="317"/>
      <c r="H96" s="317"/>
      <c r="I96" s="317"/>
      <c r="J96" s="317"/>
      <c r="K96" s="182"/>
    </row>
    <row r="97" spans="1:21" ht="16.5" customHeight="1">
      <c r="A97" s="183"/>
      <c r="C97" s="318"/>
      <c r="D97" s="319"/>
      <c r="E97" s="319"/>
      <c r="F97" s="319"/>
      <c r="G97" s="319"/>
      <c r="H97" s="319"/>
      <c r="I97" s="319"/>
      <c r="J97" s="319"/>
    </row>
    <row r="98" spans="1:21" ht="20.100000000000001" customHeight="1">
      <c r="A98" s="126" t="s">
        <v>361</v>
      </c>
      <c r="B98" s="185"/>
      <c r="C98" s="537" t="s">
        <v>159</v>
      </c>
      <c r="D98" s="537"/>
      <c r="E98" s="537"/>
      <c r="F98" s="537"/>
      <c r="G98" s="320"/>
      <c r="H98" s="538" t="s">
        <v>501</v>
      </c>
      <c r="I98" s="539"/>
      <c r="J98" s="539"/>
    </row>
    <row r="99" spans="1:21" s="172" customFormat="1" ht="29.25" customHeight="1">
      <c r="A99" s="356" t="s">
        <v>369</v>
      </c>
      <c r="B99" s="171"/>
      <c r="C99" s="533" t="s">
        <v>188</v>
      </c>
      <c r="D99" s="533"/>
      <c r="E99" s="533"/>
      <c r="F99" s="533"/>
      <c r="G99" s="321"/>
      <c r="H99" s="522" t="s">
        <v>82</v>
      </c>
      <c r="I99" s="522"/>
      <c r="J99" s="522"/>
    </row>
    <row r="100" spans="1:21" ht="20.100000000000001" customHeight="1">
      <c r="A100" s="183"/>
      <c r="C100" s="318"/>
      <c r="D100" s="319"/>
      <c r="E100" s="319"/>
      <c r="F100" s="319"/>
      <c r="G100" s="319"/>
      <c r="H100" s="319"/>
      <c r="I100" s="319"/>
      <c r="J100" s="319"/>
    </row>
    <row r="101" spans="1:21">
      <c r="A101" s="183"/>
      <c r="C101" s="318"/>
      <c r="D101" s="319"/>
      <c r="E101" s="319"/>
      <c r="F101" s="319"/>
      <c r="G101" s="472">
        <f>G102+H102+I102+J102</f>
        <v>-11792</v>
      </c>
      <c r="H101" s="319"/>
      <c r="I101" s="319"/>
      <c r="J101" s="319"/>
      <c r="L101" s="471" t="s">
        <v>550</v>
      </c>
    </row>
    <row r="102" spans="1:21">
      <c r="A102" s="183"/>
      <c r="C102" s="318"/>
      <c r="D102" s="319"/>
      <c r="E102" s="319"/>
      <c r="F102" s="319">
        <f>F10+F20+F12+'Розшифровка до Формування '!F8+'Розшифровка до Формування '!F26+'Розшифровка до Формування '!F27+'Розшифровка до Формування '!F28</f>
        <v>-11528</v>
      </c>
      <c r="G102" s="470">
        <f>SUM(G103:G112)</f>
        <v>-3423</v>
      </c>
      <c r="H102" s="470">
        <f t="shared" ref="H102:J102" si="34">SUM(H103:H112)</f>
        <v>-3422</v>
      </c>
      <c r="I102" s="470">
        <f t="shared" si="34"/>
        <v>-929</v>
      </c>
      <c r="J102" s="470">
        <f t="shared" si="34"/>
        <v>-4018</v>
      </c>
      <c r="K102" s="471"/>
      <c r="L102" s="44">
        <v>1400</v>
      </c>
      <c r="M102" s="44" t="s">
        <v>562</v>
      </c>
      <c r="N102" s="44"/>
      <c r="O102" s="44"/>
      <c r="P102" s="44"/>
      <c r="Q102" s="471"/>
      <c r="R102" s="471"/>
      <c r="S102" s="471"/>
      <c r="T102" s="471"/>
      <c r="U102" s="471"/>
    </row>
    <row r="103" spans="1:21">
      <c r="A103" s="183"/>
      <c r="B103" s="170" t="s">
        <v>536</v>
      </c>
      <c r="C103" s="447">
        <f>C91*18%</f>
        <v>647.81999999999994</v>
      </c>
      <c r="D103" s="447">
        <f>D91*18%</f>
        <v>1302.8399999999999</v>
      </c>
      <c r="E103" s="447">
        <f>E91*18%</f>
        <v>970.92</v>
      </c>
      <c r="F103" s="447">
        <f>F91*18%</f>
        <v>1269.18</v>
      </c>
      <c r="G103" s="470">
        <f>G10</f>
        <v>-3284</v>
      </c>
      <c r="H103" s="470">
        <f t="shared" ref="H103:J103" si="35">H10</f>
        <v>-3300</v>
      </c>
      <c r="I103" s="470">
        <f t="shared" si="35"/>
        <v>-885</v>
      </c>
      <c r="J103" s="470">
        <f t="shared" si="35"/>
        <v>-3892</v>
      </c>
      <c r="K103" s="471"/>
      <c r="L103" s="44">
        <v>1011</v>
      </c>
      <c r="M103" s="471" t="s">
        <v>553</v>
      </c>
      <c r="N103" s="471"/>
      <c r="O103" s="471"/>
      <c r="P103" s="471"/>
      <c r="Q103" s="471"/>
      <c r="R103" s="471"/>
      <c r="S103" s="471"/>
      <c r="T103" s="471"/>
      <c r="U103" s="471"/>
    </row>
    <row r="104" spans="1:21">
      <c r="A104" s="183"/>
      <c r="B104" s="170" t="s">
        <v>537</v>
      </c>
      <c r="C104" s="318">
        <f>C91*1.5%</f>
        <v>53.984999999999999</v>
      </c>
      <c r="D104" s="318">
        <f>D91*1.5%</f>
        <v>108.57</v>
      </c>
      <c r="E104" s="318">
        <f>E91*1.5%</f>
        <v>80.91</v>
      </c>
      <c r="F104" s="318">
        <f>F91*1.5%</f>
        <v>105.765</v>
      </c>
      <c r="G104" s="470">
        <f>G12</f>
        <v>-58</v>
      </c>
      <c r="H104" s="470">
        <f t="shared" ref="H104:J104" si="36">H12</f>
        <v>-27</v>
      </c>
      <c r="I104" s="470">
        <f t="shared" si="36"/>
        <v>-10</v>
      </c>
      <c r="J104" s="470">
        <f t="shared" si="36"/>
        <v>-45</v>
      </c>
      <c r="K104" s="471"/>
      <c r="L104" s="44">
        <v>1013</v>
      </c>
      <c r="M104" s="471" t="s">
        <v>552</v>
      </c>
      <c r="N104" s="471"/>
      <c r="O104" s="471"/>
      <c r="P104" s="471"/>
      <c r="Q104" s="471"/>
      <c r="R104" s="471"/>
      <c r="S104" s="471"/>
      <c r="T104" s="471"/>
      <c r="U104" s="471"/>
    </row>
    <row r="105" spans="1:21">
      <c r="A105" s="183"/>
      <c r="C105" s="318"/>
      <c r="D105" s="319"/>
      <c r="E105" s="319"/>
      <c r="F105" s="319"/>
      <c r="G105" s="470">
        <f>G20</f>
        <v>-22</v>
      </c>
      <c r="H105" s="470">
        <f t="shared" ref="H105:J105" si="37">H20</f>
        <v>-22</v>
      </c>
      <c r="I105" s="470">
        <f t="shared" si="37"/>
        <v>-19</v>
      </c>
      <c r="J105" s="470">
        <f t="shared" si="37"/>
        <v>-22</v>
      </c>
      <c r="K105" s="471"/>
      <c r="L105" s="44">
        <v>1031</v>
      </c>
      <c r="M105" s="471" t="s">
        <v>551</v>
      </c>
      <c r="N105" s="471"/>
      <c r="O105" s="471"/>
      <c r="P105" s="471"/>
      <c r="Q105" s="471"/>
      <c r="R105" s="471"/>
      <c r="S105" s="471"/>
      <c r="T105" s="471"/>
      <c r="U105" s="471"/>
    </row>
    <row r="106" spans="1:21">
      <c r="A106" s="183"/>
      <c r="C106" s="318"/>
      <c r="D106" s="319"/>
      <c r="E106" s="319"/>
      <c r="F106" s="319"/>
      <c r="G106" s="470">
        <v>-10</v>
      </c>
      <c r="H106" s="470">
        <v>-8</v>
      </c>
      <c r="I106" s="470">
        <v>-6</v>
      </c>
      <c r="J106" s="470">
        <v>-8</v>
      </c>
      <c r="K106" s="471"/>
      <c r="L106" s="44">
        <v>1018</v>
      </c>
      <c r="M106" s="471" t="s">
        <v>554</v>
      </c>
      <c r="N106" s="471"/>
      <c r="O106" s="471"/>
      <c r="P106" s="471"/>
      <c r="Q106" s="471"/>
      <c r="R106" s="471"/>
      <c r="S106" s="471"/>
      <c r="T106" s="471"/>
      <c r="U106" s="471"/>
    </row>
    <row r="107" spans="1:21">
      <c r="A107" s="183"/>
      <c r="C107" s="318"/>
      <c r="D107" s="319"/>
      <c r="E107" s="319"/>
      <c r="F107" s="319"/>
      <c r="G107" s="470">
        <v>0</v>
      </c>
      <c r="H107" s="470">
        <v>-49</v>
      </c>
      <c r="I107" s="470">
        <v>-2</v>
      </c>
      <c r="J107" s="470">
        <v>-2</v>
      </c>
      <c r="K107" s="471"/>
      <c r="L107" s="44">
        <v>1018</v>
      </c>
      <c r="M107" s="471" t="s">
        <v>555</v>
      </c>
      <c r="N107" s="471"/>
      <c r="O107" s="471"/>
      <c r="P107" s="471"/>
      <c r="Q107" s="471"/>
      <c r="R107" s="471"/>
      <c r="S107" s="471"/>
      <c r="T107" s="471"/>
      <c r="U107" s="471"/>
    </row>
    <row r="108" spans="1:21">
      <c r="A108" s="183"/>
      <c r="B108" s="459" t="s">
        <v>540</v>
      </c>
      <c r="C108" s="460">
        <v>-3739</v>
      </c>
      <c r="D108" s="461">
        <f>H112-8688</f>
        <v>-8690</v>
      </c>
      <c r="E108" s="461">
        <v>-5394</v>
      </c>
      <c r="F108" s="461">
        <v>-7051</v>
      </c>
      <c r="G108" s="470">
        <v>-5</v>
      </c>
      <c r="H108" s="470">
        <v>-3</v>
      </c>
      <c r="I108" s="470">
        <v>0</v>
      </c>
      <c r="J108" s="470">
        <v>-5</v>
      </c>
      <c r="K108" s="471"/>
      <c r="L108" s="44">
        <v>1018</v>
      </c>
      <c r="M108" s="471" t="s">
        <v>556</v>
      </c>
      <c r="N108" s="471"/>
      <c r="O108" s="471"/>
      <c r="P108" s="471"/>
      <c r="Q108" s="471"/>
      <c r="R108" s="471"/>
      <c r="S108" s="471"/>
      <c r="T108" s="471"/>
      <c r="U108" s="471"/>
    </row>
    <row r="109" spans="1:21">
      <c r="A109" s="183"/>
      <c r="B109" s="459"/>
      <c r="C109" s="460">
        <f>C91+C108</f>
        <v>-140</v>
      </c>
      <c r="D109" s="460">
        <f t="shared" ref="D109:F109" si="38">D91+D108</f>
        <v>-1452</v>
      </c>
      <c r="E109" s="460">
        <f>E91+E108</f>
        <v>0</v>
      </c>
      <c r="F109" s="460">
        <f t="shared" si="38"/>
        <v>0</v>
      </c>
      <c r="G109" s="470">
        <v>-1</v>
      </c>
      <c r="H109" s="470">
        <v>-1</v>
      </c>
      <c r="I109" s="470">
        <v>0</v>
      </c>
      <c r="J109" s="470">
        <v>-1</v>
      </c>
      <c r="K109" s="471"/>
      <c r="L109" s="44">
        <v>1018</v>
      </c>
      <c r="M109" s="471" t="s">
        <v>557</v>
      </c>
      <c r="N109" s="471" t="s">
        <v>558</v>
      </c>
      <c r="O109" s="471"/>
      <c r="P109" s="471"/>
      <c r="Q109" s="471"/>
      <c r="R109" s="471"/>
      <c r="S109" s="471"/>
      <c r="T109" s="471"/>
      <c r="U109" s="471"/>
    </row>
    <row r="110" spans="1:21">
      <c r="A110" s="183"/>
      <c r="C110" s="318"/>
      <c r="D110" s="319"/>
      <c r="E110" s="319"/>
      <c r="F110" s="319"/>
      <c r="G110" s="470">
        <v>-3</v>
      </c>
      <c r="H110" s="470">
        <v>-2</v>
      </c>
      <c r="I110" s="470">
        <v>-2</v>
      </c>
      <c r="J110" s="470">
        <v>-3</v>
      </c>
      <c r="K110" s="471"/>
      <c r="L110" s="44">
        <v>1049</v>
      </c>
      <c r="M110" s="471" t="s">
        <v>559</v>
      </c>
      <c r="N110" s="471"/>
      <c r="O110" s="471"/>
      <c r="P110" s="471"/>
      <c r="Q110" s="471"/>
      <c r="R110" s="471"/>
      <c r="S110" s="471"/>
      <c r="T110" s="471"/>
      <c r="U110" s="471"/>
    </row>
    <row r="111" spans="1:21">
      <c r="A111" s="183"/>
      <c r="B111" s="170" t="s">
        <v>539</v>
      </c>
      <c r="C111" s="318">
        <f>C13+C25+C43</f>
        <v>-3599</v>
      </c>
      <c r="D111" s="318">
        <f t="shared" ref="D111:F112" si="39">D13+D25+D43</f>
        <v>-7238</v>
      </c>
      <c r="E111" s="318">
        <f t="shared" si="39"/>
        <v>-5394</v>
      </c>
      <c r="F111" s="318">
        <f t="shared" si="39"/>
        <v>-7051</v>
      </c>
      <c r="G111" s="470">
        <v>-35</v>
      </c>
      <c r="H111" s="470">
        <v>-8</v>
      </c>
      <c r="I111" s="470">
        <v>-5</v>
      </c>
      <c r="J111" s="470">
        <v>-35</v>
      </c>
      <c r="K111" s="471"/>
      <c r="L111" s="44">
        <v>1049</v>
      </c>
      <c r="M111" s="471" t="s">
        <v>560</v>
      </c>
      <c r="N111" s="471"/>
      <c r="O111" s="471"/>
      <c r="P111" s="471"/>
      <c r="Q111" s="471"/>
      <c r="R111" s="471"/>
      <c r="S111" s="471"/>
      <c r="T111" s="471"/>
      <c r="U111" s="471"/>
    </row>
    <row r="112" spans="1:21">
      <c r="A112" s="183"/>
      <c r="C112" s="318">
        <f>C14+C26+C44</f>
        <v>-846</v>
      </c>
      <c r="D112" s="318">
        <f>D14+D26+D44</f>
        <v>-1563</v>
      </c>
      <c r="E112" s="318">
        <f>E14+E26+E44</f>
        <v>-1299</v>
      </c>
      <c r="F112" s="318">
        <f t="shared" si="39"/>
        <v>-1532</v>
      </c>
      <c r="G112" s="470">
        <v>-5</v>
      </c>
      <c r="H112" s="470">
        <v>-2</v>
      </c>
      <c r="I112" s="470">
        <v>0</v>
      </c>
      <c r="J112" s="470">
        <v>-5</v>
      </c>
      <c r="K112" s="471"/>
      <c r="L112" s="44">
        <v>1049</v>
      </c>
      <c r="M112" s="471" t="s">
        <v>561</v>
      </c>
      <c r="N112" s="471"/>
      <c r="O112" s="471"/>
      <c r="P112" s="471"/>
      <c r="Q112" s="471"/>
      <c r="R112" s="471"/>
      <c r="S112" s="471"/>
      <c r="T112" s="471"/>
      <c r="U112" s="471"/>
    </row>
    <row r="113" spans="1:10">
      <c r="A113" s="183"/>
      <c r="C113" s="318"/>
      <c r="D113" s="319"/>
      <c r="E113" s="319"/>
      <c r="F113" s="319"/>
      <c r="G113" s="319"/>
      <c r="H113" s="319"/>
      <c r="I113" s="319"/>
      <c r="J113" s="319"/>
    </row>
    <row r="114" spans="1:10">
      <c r="A114" s="183"/>
      <c r="B114" s="81" t="s">
        <v>538</v>
      </c>
      <c r="C114" s="318">
        <v>-846</v>
      </c>
      <c r="D114" s="319">
        <v>-1563</v>
      </c>
      <c r="E114" s="319">
        <v>-1299</v>
      </c>
      <c r="F114" s="319">
        <v>-1532</v>
      </c>
      <c r="G114" s="319"/>
      <c r="H114" s="319"/>
      <c r="I114" s="319"/>
      <c r="J114" s="319"/>
    </row>
    <row r="115" spans="1:10">
      <c r="A115" s="183"/>
      <c r="C115" s="318">
        <f>C92+C114</f>
        <v>0</v>
      </c>
      <c r="D115" s="318">
        <f>D92+D114</f>
        <v>0</v>
      </c>
      <c r="E115" s="318">
        <f>E92+E114</f>
        <v>0</v>
      </c>
      <c r="F115" s="318">
        <f t="shared" ref="F115" si="40">F92+F114</f>
        <v>0</v>
      </c>
      <c r="G115" s="319"/>
      <c r="H115" s="319"/>
      <c r="I115" s="319"/>
      <c r="J115" s="319"/>
    </row>
    <row r="116" spans="1:10">
      <c r="A116" s="183"/>
      <c r="C116" s="318"/>
      <c r="D116" s="319"/>
      <c r="E116" s="319"/>
      <c r="F116" s="319"/>
      <c r="G116" s="319"/>
      <c r="H116" s="319"/>
      <c r="I116" s="319"/>
      <c r="J116" s="319"/>
    </row>
    <row r="117" spans="1:10">
      <c r="A117" s="183"/>
      <c r="C117" s="318"/>
      <c r="D117" s="319"/>
      <c r="E117" s="319"/>
      <c r="F117" s="319"/>
      <c r="G117" s="319"/>
      <c r="H117" s="319"/>
      <c r="I117" s="319"/>
      <c r="J117" s="319"/>
    </row>
    <row r="118" spans="1:10">
      <c r="A118" s="183"/>
      <c r="B118" s="170" t="s">
        <v>539</v>
      </c>
      <c r="C118" s="318">
        <f t="shared" ref="C118:F119" si="41">C13+C25+C43</f>
        <v>-3599</v>
      </c>
      <c r="D118" s="318">
        <f t="shared" si="41"/>
        <v>-7238</v>
      </c>
      <c r="E118" s="318">
        <f t="shared" si="41"/>
        <v>-5394</v>
      </c>
      <c r="F118" s="318">
        <f t="shared" si="41"/>
        <v>-7051</v>
      </c>
      <c r="G118" s="319"/>
      <c r="H118" s="319"/>
      <c r="I118" s="319"/>
      <c r="J118" s="319"/>
    </row>
    <row r="119" spans="1:10">
      <c r="A119" s="183"/>
      <c r="B119" s="81" t="s">
        <v>538</v>
      </c>
      <c r="C119" s="318">
        <f t="shared" si="41"/>
        <v>-846</v>
      </c>
      <c r="D119" s="318">
        <f t="shared" si="41"/>
        <v>-1563</v>
      </c>
      <c r="E119" s="318">
        <f t="shared" si="41"/>
        <v>-1299</v>
      </c>
      <c r="F119" s="318">
        <f t="shared" si="41"/>
        <v>-1532</v>
      </c>
      <c r="G119" s="319"/>
      <c r="H119" s="319"/>
      <c r="I119" s="319"/>
      <c r="J119" s="319"/>
    </row>
    <row r="120" spans="1:10">
      <c r="A120" s="183"/>
      <c r="C120" s="318"/>
      <c r="D120" s="319"/>
      <c r="E120" s="319"/>
      <c r="F120" s="319"/>
      <c r="G120" s="319"/>
      <c r="H120" s="319"/>
      <c r="I120" s="319"/>
      <c r="J120" s="319"/>
    </row>
    <row r="121" spans="1:10">
      <c r="A121" s="183"/>
      <c r="C121" s="318">
        <f>C91+C118</f>
        <v>0</v>
      </c>
      <c r="D121" s="318">
        <f t="shared" ref="D121:F122" si="42">D91+D118</f>
        <v>0</v>
      </c>
      <c r="E121" s="318">
        <f t="shared" si="42"/>
        <v>0</v>
      </c>
      <c r="F121" s="318">
        <f t="shared" si="42"/>
        <v>0</v>
      </c>
      <c r="G121" s="319"/>
      <c r="H121" s="319"/>
      <c r="I121" s="319"/>
      <c r="J121" s="319"/>
    </row>
    <row r="122" spans="1:10">
      <c r="A122" s="183"/>
      <c r="C122" s="318">
        <f>C92+C119</f>
        <v>0</v>
      </c>
      <c r="D122" s="318">
        <f t="shared" si="42"/>
        <v>0</v>
      </c>
      <c r="E122" s="318">
        <f t="shared" si="42"/>
        <v>0</v>
      </c>
      <c r="F122" s="318">
        <f t="shared" si="42"/>
        <v>0</v>
      </c>
      <c r="G122" s="319"/>
      <c r="H122" s="319"/>
      <c r="I122" s="319"/>
      <c r="J122" s="319"/>
    </row>
    <row r="123" spans="1:10">
      <c r="A123" s="183"/>
      <c r="C123" s="318"/>
      <c r="D123" s="319"/>
      <c r="E123" s="319"/>
      <c r="F123" s="319"/>
      <c r="G123" s="319"/>
      <c r="H123" s="319"/>
      <c r="I123" s="319"/>
      <c r="J123" s="319"/>
    </row>
    <row r="124" spans="1:10">
      <c r="A124" s="183"/>
      <c r="C124" s="318"/>
      <c r="D124" s="319"/>
      <c r="E124" s="319"/>
      <c r="F124" s="319"/>
      <c r="G124" s="319"/>
      <c r="H124" s="319"/>
      <c r="I124" s="319"/>
      <c r="J124" s="319"/>
    </row>
    <row r="125" spans="1:10">
      <c r="A125" s="183"/>
      <c r="C125" s="318"/>
      <c r="D125" s="319"/>
      <c r="E125" s="319"/>
      <c r="F125" s="319"/>
      <c r="G125" s="319"/>
      <c r="H125" s="319"/>
      <c r="I125" s="319"/>
      <c r="J125" s="319"/>
    </row>
    <row r="126" spans="1:10">
      <c r="A126" s="183"/>
      <c r="F126" s="170"/>
      <c r="G126" s="319"/>
      <c r="H126" s="319"/>
      <c r="I126" s="319"/>
      <c r="J126" s="319"/>
    </row>
    <row r="127" spans="1:10">
      <c r="A127" s="183"/>
      <c r="C127" s="318"/>
      <c r="D127" s="319"/>
      <c r="E127" s="319"/>
      <c r="F127" s="319"/>
      <c r="G127" s="319"/>
      <c r="H127" s="319"/>
      <c r="I127" s="319"/>
      <c r="J127" s="319"/>
    </row>
    <row r="128" spans="1:10">
      <c r="A128" s="183"/>
      <c r="C128" s="318"/>
      <c r="D128" s="319"/>
      <c r="E128" s="319"/>
      <c r="F128" s="319"/>
      <c r="G128" s="319"/>
      <c r="H128" s="319"/>
      <c r="I128" s="319"/>
      <c r="J128" s="319"/>
    </row>
    <row r="129" spans="1:10">
      <c r="A129" s="183"/>
      <c r="C129" s="318"/>
      <c r="D129" s="319"/>
      <c r="E129" s="319"/>
      <c r="F129" s="319"/>
      <c r="G129" s="319"/>
      <c r="H129" s="319"/>
      <c r="I129" s="319"/>
      <c r="J129" s="319"/>
    </row>
    <row r="130" spans="1:10">
      <c r="A130" s="183"/>
      <c r="C130" s="318"/>
      <c r="D130" s="319"/>
      <c r="E130" s="319"/>
      <c r="F130" s="319"/>
      <c r="G130" s="319"/>
      <c r="H130" s="319"/>
      <c r="I130" s="319"/>
      <c r="J130" s="319"/>
    </row>
    <row r="131" spans="1:10">
      <c r="A131" s="183"/>
      <c r="C131" s="318"/>
      <c r="D131" s="319"/>
      <c r="E131" s="319"/>
      <c r="F131" s="319"/>
      <c r="G131" s="319"/>
      <c r="H131" s="319"/>
      <c r="I131" s="319"/>
      <c r="J131" s="319"/>
    </row>
    <row r="132" spans="1:10">
      <c r="A132" s="183"/>
      <c r="C132" s="318"/>
      <c r="D132" s="319"/>
      <c r="E132" s="319"/>
      <c r="F132" s="319"/>
      <c r="G132" s="319"/>
      <c r="H132" s="319"/>
      <c r="I132" s="319"/>
      <c r="J132" s="319"/>
    </row>
    <row r="133" spans="1:10">
      <c r="A133" s="183"/>
      <c r="C133" s="318"/>
      <c r="D133" s="319"/>
      <c r="E133" s="319"/>
      <c r="F133" s="319"/>
      <c r="G133" s="319"/>
      <c r="H133" s="319"/>
      <c r="I133" s="319"/>
      <c r="J133" s="319"/>
    </row>
    <row r="134" spans="1:10">
      <c r="A134" s="183"/>
      <c r="C134" s="318"/>
      <c r="D134" s="319"/>
      <c r="E134" s="319"/>
      <c r="F134" s="319"/>
      <c r="G134" s="319"/>
      <c r="H134" s="319"/>
      <c r="I134" s="319"/>
      <c r="J134" s="319"/>
    </row>
    <row r="135" spans="1:10">
      <c r="A135" s="183"/>
      <c r="C135" s="318"/>
      <c r="D135" s="319"/>
      <c r="E135" s="319"/>
      <c r="F135" s="319"/>
      <c r="G135" s="319"/>
      <c r="H135" s="319"/>
      <c r="I135" s="319"/>
      <c r="J135" s="319"/>
    </row>
    <row r="136" spans="1:10">
      <c r="A136" s="183"/>
      <c r="C136" s="318"/>
      <c r="D136" s="319"/>
      <c r="E136" s="319"/>
      <c r="F136" s="319"/>
      <c r="G136" s="319"/>
      <c r="H136" s="319"/>
      <c r="I136" s="319"/>
      <c r="J136" s="319"/>
    </row>
    <row r="137" spans="1:10">
      <c r="A137" s="183"/>
      <c r="C137" s="318"/>
      <c r="D137" s="319"/>
      <c r="E137" s="319"/>
      <c r="F137" s="319"/>
      <c r="G137" s="319"/>
      <c r="H137" s="319"/>
      <c r="I137" s="319"/>
      <c r="J137" s="319"/>
    </row>
    <row r="138" spans="1:10">
      <c r="A138" s="183"/>
      <c r="C138" s="318"/>
      <c r="D138" s="319"/>
      <c r="E138" s="319"/>
      <c r="F138" s="319"/>
      <c r="G138" s="319"/>
      <c r="H138" s="319"/>
      <c r="I138" s="319"/>
      <c r="J138" s="319"/>
    </row>
    <row r="139" spans="1:10">
      <c r="A139" s="183"/>
      <c r="C139" s="318"/>
      <c r="D139" s="319"/>
      <c r="E139" s="319"/>
      <c r="F139" s="319"/>
      <c r="G139" s="319"/>
      <c r="H139" s="319"/>
      <c r="I139" s="319"/>
      <c r="J139" s="319"/>
    </row>
    <row r="140" spans="1:10">
      <c r="A140" s="183"/>
      <c r="C140" s="318"/>
      <c r="D140" s="319"/>
      <c r="E140" s="319"/>
      <c r="F140" s="319"/>
      <c r="G140" s="319"/>
      <c r="H140" s="319"/>
      <c r="I140" s="319"/>
      <c r="J140" s="319"/>
    </row>
    <row r="141" spans="1:10">
      <c r="A141" s="183"/>
      <c r="C141" s="318"/>
      <c r="D141" s="319"/>
      <c r="E141" s="319"/>
      <c r="F141" s="319"/>
      <c r="G141" s="319"/>
      <c r="H141" s="319"/>
      <c r="I141" s="319"/>
      <c r="J141" s="319"/>
    </row>
    <row r="142" spans="1:10">
      <c r="A142" s="183"/>
      <c r="C142" s="318"/>
      <c r="D142" s="319"/>
      <c r="E142" s="319"/>
      <c r="F142" s="319"/>
      <c r="G142" s="319"/>
      <c r="H142" s="319"/>
      <c r="I142" s="319"/>
      <c r="J142" s="319"/>
    </row>
    <row r="143" spans="1:10">
      <c r="A143" s="183"/>
      <c r="C143" s="318"/>
      <c r="D143" s="319"/>
      <c r="E143" s="319"/>
      <c r="F143" s="319"/>
      <c r="G143" s="319"/>
      <c r="H143" s="319"/>
      <c r="I143" s="319"/>
      <c r="J143" s="319"/>
    </row>
    <row r="144" spans="1:10">
      <c r="A144" s="183"/>
      <c r="C144" s="318"/>
      <c r="D144" s="319"/>
      <c r="E144" s="319"/>
      <c r="F144" s="319"/>
      <c r="G144" s="319"/>
      <c r="H144" s="319"/>
      <c r="I144" s="319"/>
      <c r="J144" s="319"/>
    </row>
    <row r="145" spans="1:10">
      <c r="A145" s="183"/>
      <c r="C145" s="318"/>
      <c r="D145" s="319"/>
      <c r="E145" s="319"/>
      <c r="F145" s="319"/>
      <c r="G145" s="319"/>
      <c r="H145" s="319"/>
      <c r="I145" s="319"/>
      <c r="J145" s="319"/>
    </row>
    <row r="146" spans="1:10">
      <c r="A146" s="183"/>
      <c r="C146" s="318"/>
      <c r="D146" s="319"/>
      <c r="E146" s="319"/>
      <c r="F146" s="319"/>
      <c r="G146" s="319"/>
      <c r="H146" s="319"/>
      <c r="I146" s="319"/>
      <c r="J146" s="319"/>
    </row>
    <row r="147" spans="1:10">
      <c r="A147" s="183"/>
      <c r="C147" s="318"/>
      <c r="D147" s="319"/>
      <c r="E147" s="319"/>
      <c r="F147" s="319"/>
      <c r="G147" s="319"/>
      <c r="H147" s="319"/>
      <c r="I147" s="319"/>
      <c r="J147" s="319"/>
    </row>
    <row r="148" spans="1:10">
      <c r="A148" s="183"/>
      <c r="C148" s="318"/>
      <c r="D148" s="319"/>
      <c r="E148" s="319"/>
      <c r="F148" s="319"/>
      <c r="G148" s="319"/>
      <c r="H148" s="319"/>
      <c r="I148" s="319"/>
      <c r="J148" s="319"/>
    </row>
    <row r="149" spans="1:10">
      <c r="A149" s="183"/>
      <c r="C149" s="318"/>
      <c r="D149" s="319"/>
      <c r="E149" s="319"/>
      <c r="F149" s="319"/>
      <c r="G149" s="319"/>
      <c r="H149" s="319"/>
      <c r="I149" s="319"/>
      <c r="J149" s="319"/>
    </row>
    <row r="150" spans="1:10">
      <c r="A150" s="183"/>
      <c r="C150" s="318"/>
      <c r="D150" s="319"/>
      <c r="E150" s="319"/>
      <c r="F150" s="319"/>
      <c r="G150" s="319"/>
      <c r="H150" s="319"/>
      <c r="I150" s="319"/>
      <c r="J150" s="319"/>
    </row>
    <row r="151" spans="1:10">
      <c r="A151" s="183"/>
      <c r="C151" s="318"/>
      <c r="D151" s="319"/>
      <c r="E151" s="319"/>
      <c r="F151" s="319"/>
      <c r="G151" s="319"/>
      <c r="H151" s="319"/>
      <c r="I151" s="319"/>
      <c r="J151" s="319"/>
    </row>
    <row r="152" spans="1:10">
      <c r="A152" s="183"/>
      <c r="C152" s="318"/>
      <c r="D152" s="319"/>
      <c r="E152" s="319"/>
      <c r="F152" s="319"/>
      <c r="G152" s="319"/>
      <c r="H152" s="319"/>
      <c r="I152" s="319"/>
      <c r="J152" s="319"/>
    </row>
    <row r="153" spans="1:10">
      <c r="A153" s="183"/>
      <c r="C153" s="318"/>
      <c r="D153" s="319"/>
      <c r="E153" s="319"/>
      <c r="F153" s="319"/>
      <c r="G153" s="319"/>
      <c r="H153" s="319"/>
      <c r="I153" s="319"/>
      <c r="J153" s="319"/>
    </row>
    <row r="154" spans="1:10">
      <c r="A154" s="183"/>
      <c r="C154" s="318"/>
      <c r="D154" s="319"/>
      <c r="E154" s="319"/>
      <c r="F154" s="319"/>
      <c r="G154" s="319"/>
      <c r="H154" s="319"/>
      <c r="I154" s="319"/>
      <c r="J154" s="319"/>
    </row>
    <row r="155" spans="1:10">
      <c r="A155" s="183"/>
      <c r="C155" s="318"/>
      <c r="D155" s="319"/>
      <c r="E155" s="319"/>
      <c r="F155" s="319"/>
      <c r="G155" s="319"/>
      <c r="H155" s="319"/>
      <c r="I155" s="319"/>
      <c r="J155" s="319"/>
    </row>
    <row r="156" spans="1:10">
      <c r="A156" s="183"/>
      <c r="C156" s="318"/>
      <c r="D156" s="319"/>
      <c r="E156" s="319"/>
      <c r="F156" s="319"/>
      <c r="G156" s="319"/>
      <c r="H156" s="319"/>
      <c r="I156" s="319"/>
      <c r="J156" s="319"/>
    </row>
    <row r="157" spans="1:10">
      <c r="A157" s="183"/>
      <c r="C157" s="318"/>
      <c r="D157" s="319"/>
      <c r="E157" s="319"/>
      <c r="F157" s="319"/>
      <c r="G157" s="319"/>
      <c r="H157" s="319"/>
      <c r="I157" s="319"/>
      <c r="J157" s="319"/>
    </row>
    <row r="158" spans="1:10">
      <c r="A158" s="322"/>
    </row>
    <row r="159" spans="1:10">
      <c r="A159" s="322"/>
    </row>
    <row r="160" spans="1:10">
      <c r="A160" s="322"/>
    </row>
    <row r="161" spans="1:1">
      <c r="A161" s="322"/>
    </row>
    <row r="162" spans="1:1">
      <c r="A162" s="322"/>
    </row>
    <row r="163" spans="1:1">
      <c r="A163" s="322"/>
    </row>
    <row r="164" spans="1:1">
      <c r="A164" s="322"/>
    </row>
    <row r="165" spans="1:1">
      <c r="A165" s="322"/>
    </row>
    <row r="166" spans="1:1">
      <c r="A166" s="322"/>
    </row>
    <row r="167" spans="1:1">
      <c r="A167" s="322"/>
    </row>
    <row r="168" spans="1:1">
      <c r="A168" s="322"/>
    </row>
    <row r="169" spans="1:1">
      <c r="A169" s="322"/>
    </row>
    <row r="170" spans="1:1">
      <c r="A170" s="322"/>
    </row>
    <row r="171" spans="1:1">
      <c r="A171" s="322"/>
    </row>
    <row r="172" spans="1:1">
      <c r="A172" s="322"/>
    </row>
    <row r="173" spans="1:1">
      <c r="A173" s="322"/>
    </row>
    <row r="174" spans="1:1">
      <c r="A174" s="322"/>
    </row>
    <row r="175" spans="1:1">
      <c r="A175" s="322"/>
    </row>
    <row r="176" spans="1:1">
      <c r="A176" s="322"/>
    </row>
    <row r="177" spans="1:1">
      <c r="A177" s="322"/>
    </row>
    <row r="178" spans="1:1">
      <c r="A178" s="322"/>
    </row>
    <row r="179" spans="1:1">
      <c r="A179" s="322"/>
    </row>
    <row r="180" spans="1:1">
      <c r="A180" s="322"/>
    </row>
    <row r="181" spans="1:1">
      <c r="A181" s="322"/>
    </row>
    <row r="182" spans="1:1">
      <c r="A182" s="322"/>
    </row>
    <row r="183" spans="1:1">
      <c r="A183" s="322"/>
    </row>
    <row r="184" spans="1:1">
      <c r="A184" s="322"/>
    </row>
    <row r="185" spans="1:1">
      <c r="A185" s="322"/>
    </row>
    <row r="186" spans="1:1">
      <c r="A186" s="322"/>
    </row>
    <row r="187" spans="1:1">
      <c r="A187" s="322"/>
    </row>
    <row r="188" spans="1:1">
      <c r="A188" s="322"/>
    </row>
    <row r="189" spans="1:1">
      <c r="A189" s="322"/>
    </row>
    <row r="190" spans="1:1">
      <c r="A190" s="322"/>
    </row>
    <row r="191" spans="1:1">
      <c r="A191" s="322"/>
    </row>
    <row r="192" spans="1:1">
      <c r="A192" s="322"/>
    </row>
    <row r="193" spans="1:1">
      <c r="A193" s="322"/>
    </row>
    <row r="194" spans="1:1">
      <c r="A194" s="322"/>
    </row>
    <row r="195" spans="1:1">
      <c r="A195" s="322"/>
    </row>
    <row r="196" spans="1:1">
      <c r="A196" s="322"/>
    </row>
    <row r="197" spans="1:1">
      <c r="A197" s="322"/>
    </row>
    <row r="198" spans="1:1">
      <c r="A198" s="322"/>
    </row>
    <row r="199" spans="1:1">
      <c r="A199" s="322"/>
    </row>
    <row r="200" spans="1:1">
      <c r="A200" s="322"/>
    </row>
    <row r="201" spans="1:1">
      <c r="A201" s="322"/>
    </row>
    <row r="202" spans="1:1">
      <c r="A202" s="322"/>
    </row>
    <row r="203" spans="1:1">
      <c r="A203" s="322"/>
    </row>
    <row r="204" spans="1:1">
      <c r="A204" s="322"/>
    </row>
    <row r="205" spans="1:1">
      <c r="A205" s="322"/>
    </row>
    <row r="206" spans="1:1">
      <c r="A206" s="322"/>
    </row>
    <row r="207" spans="1:1">
      <c r="A207" s="322"/>
    </row>
    <row r="208" spans="1:1">
      <c r="A208" s="322"/>
    </row>
    <row r="209" spans="1:1">
      <c r="A209" s="322"/>
    </row>
    <row r="210" spans="1:1">
      <c r="A210" s="322"/>
    </row>
    <row r="211" spans="1:1">
      <c r="A211" s="322"/>
    </row>
    <row r="212" spans="1:1">
      <c r="A212" s="322"/>
    </row>
    <row r="213" spans="1:1">
      <c r="A213" s="322"/>
    </row>
    <row r="214" spans="1:1">
      <c r="A214" s="322"/>
    </row>
    <row r="215" spans="1:1">
      <c r="A215" s="322"/>
    </row>
    <row r="216" spans="1:1">
      <c r="A216" s="322"/>
    </row>
    <row r="217" spans="1:1">
      <c r="A217" s="322"/>
    </row>
    <row r="218" spans="1:1">
      <c r="A218" s="322"/>
    </row>
    <row r="219" spans="1:1">
      <c r="A219" s="322"/>
    </row>
    <row r="220" spans="1:1">
      <c r="A220" s="322"/>
    </row>
    <row r="221" spans="1:1">
      <c r="A221" s="322"/>
    </row>
    <row r="222" spans="1:1">
      <c r="A222" s="322"/>
    </row>
    <row r="223" spans="1:1">
      <c r="A223" s="322"/>
    </row>
    <row r="224" spans="1:1">
      <c r="A224" s="322"/>
    </row>
    <row r="225" spans="1:1">
      <c r="A225" s="322"/>
    </row>
    <row r="226" spans="1:1">
      <c r="A226" s="322"/>
    </row>
    <row r="227" spans="1:1">
      <c r="A227" s="322"/>
    </row>
    <row r="228" spans="1:1">
      <c r="A228" s="322"/>
    </row>
    <row r="229" spans="1:1">
      <c r="A229" s="322"/>
    </row>
    <row r="230" spans="1:1">
      <c r="A230" s="322"/>
    </row>
    <row r="231" spans="1:1">
      <c r="A231" s="322"/>
    </row>
    <row r="232" spans="1:1">
      <c r="A232" s="322"/>
    </row>
    <row r="233" spans="1:1">
      <c r="A233" s="322"/>
    </row>
    <row r="234" spans="1:1">
      <c r="A234" s="322"/>
    </row>
    <row r="235" spans="1:1">
      <c r="A235" s="322"/>
    </row>
    <row r="236" spans="1:1">
      <c r="A236" s="322"/>
    </row>
    <row r="237" spans="1:1">
      <c r="A237" s="322"/>
    </row>
    <row r="238" spans="1:1">
      <c r="A238" s="322"/>
    </row>
    <row r="239" spans="1:1">
      <c r="A239" s="322"/>
    </row>
    <row r="240" spans="1:1">
      <c r="A240" s="322"/>
    </row>
    <row r="241" spans="1:1">
      <c r="A241" s="322"/>
    </row>
    <row r="242" spans="1:1">
      <c r="A242" s="322"/>
    </row>
    <row r="243" spans="1:1">
      <c r="A243" s="322"/>
    </row>
    <row r="244" spans="1:1">
      <c r="A244" s="322"/>
    </row>
    <row r="245" spans="1:1">
      <c r="A245" s="322"/>
    </row>
    <row r="246" spans="1:1">
      <c r="A246" s="322"/>
    </row>
    <row r="247" spans="1:1">
      <c r="A247" s="322"/>
    </row>
    <row r="248" spans="1:1">
      <c r="A248" s="322"/>
    </row>
    <row r="249" spans="1:1">
      <c r="A249" s="322"/>
    </row>
    <row r="250" spans="1:1">
      <c r="A250" s="322"/>
    </row>
    <row r="251" spans="1:1">
      <c r="A251" s="322"/>
    </row>
    <row r="252" spans="1:1">
      <c r="A252" s="322"/>
    </row>
    <row r="253" spans="1:1">
      <c r="A253" s="322"/>
    </row>
    <row r="254" spans="1:1">
      <c r="A254" s="322"/>
    </row>
    <row r="255" spans="1:1">
      <c r="A255" s="322"/>
    </row>
    <row r="256" spans="1:1">
      <c r="A256" s="322"/>
    </row>
    <row r="257" spans="1:1">
      <c r="A257" s="322"/>
    </row>
    <row r="258" spans="1:1">
      <c r="A258" s="322"/>
    </row>
    <row r="259" spans="1:1">
      <c r="A259" s="322"/>
    </row>
    <row r="260" spans="1:1">
      <c r="A260" s="322"/>
    </row>
    <row r="261" spans="1:1">
      <c r="A261" s="322"/>
    </row>
    <row r="262" spans="1:1">
      <c r="A262" s="322"/>
    </row>
    <row r="263" spans="1:1">
      <c r="A263" s="322"/>
    </row>
    <row r="264" spans="1:1">
      <c r="A264" s="322"/>
    </row>
    <row r="265" spans="1:1">
      <c r="A265" s="322"/>
    </row>
    <row r="266" spans="1:1">
      <c r="A266" s="322"/>
    </row>
    <row r="267" spans="1:1">
      <c r="A267" s="322"/>
    </row>
    <row r="268" spans="1:1">
      <c r="A268" s="322"/>
    </row>
    <row r="269" spans="1:1">
      <c r="A269" s="322"/>
    </row>
    <row r="270" spans="1:1">
      <c r="A270" s="322"/>
    </row>
    <row r="271" spans="1:1">
      <c r="A271" s="322"/>
    </row>
    <row r="272" spans="1:1">
      <c r="A272" s="322"/>
    </row>
    <row r="273" spans="1:1">
      <c r="A273" s="322"/>
    </row>
    <row r="274" spans="1:1">
      <c r="A274" s="322"/>
    </row>
    <row r="275" spans="1:1">
      <c r="A275" s="322"/>
    </row>
    <row r="276" spans="1:1">
      <c r="A276" s="322"/>
    </row>
    <row r="277" spans="1:1">
      <c r="A277" s="322"/>
    </row>
    <row r="278" spans="1:1">
      <c r="A278" s="322"/>
    </row>
    <row r="279" spans="1:1">
      <c r="A279" s="322"/>
    </row>
    <row r="280" spans="1:1">
      <c r="A280" s="322"/>
    </row>
    <row r="281" spans="1:1">
      <c r="A281" s="322"/>
    </row>
    <row r="282" spans="1:1">
      <c r="A282" s="322"/>
    </row>
    <row r="283" spans="1:1">
      <c r="A283" s="322"/>
    </row>
    <row r="284" spans="1:1">
      <c r="A284" s="322"/>
    </row>
    <row r="285" spans="1:1">
      <c r="A285" s="322"/>
    </row>
    <row r="286" spans="1:1">
      <c r="A286" s="322"/>
    </row>
    <row r="287" spans="1:1">
      <c r="A287" s="322"/>
    </row>
    <row r="288" spans="1:1">
      <c r="A288" s="322"/>
    </row>
    <row r="289" spans="1:1">
      <c r="A289" s="322"/>
    </row>
    <row r="290" spans="1:1">
      <c r="A290" s="322"/>
    </row>
    <row r="291" spans="1:1">
      <c r="A291" s="322"/>
    </row>
    <row r="292" spans="1:1">
      <c r="A292" s="322"/>
    </row>
    <row r="293" spans="1:1">
      <c r="A293" s="322"/>
    </row>
    <row r="294" spans="1:1">
      <c r="A294" s="322"/>
    </row>
    <row r="295" spans="1:1">
      <c r="A295" s="322"/>
    </row>
    <row r="296" spans="1:1">
      <c r="A296" s="322"/>
    </row>
    <row r="297" spans="1:1">
      <c r="A297" s="322"/>
    </row>
    <row r="298" spans="1:1">
      <c r="A298" s="322"/>
    </row>
    <row r="299" spans="1:1">
      <c r="A299" s="322"/>
    </row>
    <row r="300" spans="1:1">
      <c r="A300" s="322"/>
    </row>
    <row r="301" spans="1:1">
      <c r="A301" s="322"/>
    </row>
    <row r="302" spans="1:1">
      <c r="A302" s="322"/>
    </row>
    <row r="303" spans="1:1">
      <c r="A303" s="322"/>
    </row>
    <row r="304" spans="1:1">
      <c r="A304" s="322"/>
    </row>
    <row r="305" spans="1:1">
      <c r="A305" s="322"/>
    </row>
    <row r="306" spans="1:1">
      <c r="A306" s="322"/>
    </row>
    <row r="307" spans="1:1">
      <c r="A307" s="322"/>
    </row>
    <row r="308" spans="1:1">
      <c r="A308" s="322"/>
    </row>
    <row r="309" spans="1:1">
      <c r="A309" s="322"/>
    </row>
    <row r="310" spans="1:1">
      <c r="A310" s="322"/>
    </row>
    <row r="311" spans="1:1">
      <c r="A311" s="322"/>
    </row>
    <row r="312" spans="1:1">
      <c r="A312" s="322"/>
    </row>
    <row r="313" spans="1:1">
      <c r="A313" s="322"/>
    </row>
    <row r="314" spans="1:1">
      <c r="A314" s="322"/>
    </row>
    <row r="315" spans="1:1">
      <c r="A315" s="322"/>
    </row>
    <row r="316" spans="1:1">
      <c r="A316" s="322"/>
    </row>
    <row r="317" spans="1:1">
      <c r="A317" s="322"/>
    </row>
    <row r="318" spans="1:1">
      <c r="A318" s="322"/>
    </row>
    <row r="319" spans="1:1">
      <c r="A319" s="322"/>
    </row>
    <row r="320" spans="1:1">
      <c r="A320" s="322"/>
    </row>
    <row r="321" spans="1:1">
      <c r="A321" s="322"/>
    </row>
    <row r="322" spans="1:1">
      <c r="A322" s="322"/>
    </row>
    <row r="323" spans="1:1">
      <c r="A323" s="322"/>
    </row>
    <row r="324" spans="1:1">
      <c r="A324" s="322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59055118110236227" right="0.59055118110236227" top="0.98425196850393704" bottom="0.59055118110236227" header="0" footer="0"/>
  <pageSetup paperSize="9" scale="51" orientation="landscape" r:id="rId1"/>
  <headerFooter alignWithMargins="0"/>
  <ignoredErrors>
    <ignoredError sqref="F52 F48 F18:F19 F64 F59 F75 F40 F82:F85 F86:F87 F67" formula="1"/>
    <ignoredError sqref="G88:J8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65"/>
  <sheetViews>
    <sheetView view="pageBreakPreview" topLeftCell="A16" zoomScaleSheetLayoutView="100" workbookViewId="0">
      <selection activeCell="F13" sqref="F13"/>
    </sheetView>
  </sheetViews>
  <sheetFormatPr defaultRowHeight="18.75"/>
  <cols>
    <col min="1" max="1" width="51.5703125" style="163" customWidth="1"/>
    <col min="2" max="2" width="12" style="292" customWidth="1"/>
    <col min="3" max="3" width="16.140625" style="292" customWidth="1"/>
    <col min="4" max="4" width="16.7109375" style="292" customWidth="1"/>
    <col min="5" max="5" width="16.140625" style="292" customWidth="1"/>
    <col min="6" max="6" width="16" style="292" customWidth="1"/>
    <col min="7" max="7" width="16.28515625" style="163" customWidth="1"/>
    <col min="8" max="8" width="16.85546875" style="163" customWidth="1"/>
    <col min="9" max="9" width="16.140625" style="163" customWidth="1"/>
    <col min="10" max="10" width="18.28515625" style="163" customWidth="1"/>
    <col min="11" max="16384" width="9.140625" style="163"/>
  </cols>
  <sheetData>
    <row r="2" spans="1:10">
      <c r="A2" s="549" t="s">
        <v>417</v>
      </c>
      <c r="B2" s="549"/>
      <c r="C2" s="549"/>
      <c r="D2" s="549"/>
      <c r="E2" s="549"/>
      <c r="F2" s="549"/>
      <c r="G2" s="549"/>
      <c r="H2" s="549"/>
    </row>
    <row r="3" spans="1:10">
      <c r="A3" s="323"/>
      <c r="B3" s="324"/>
      <c r="C3" s="323"/>
      <c r="D3" s="323"/>
      <c r="E3" s="323"/>
      <c r="F3" s="324"/>
      <c r="G3" s="323"/>
      <c r="H3" s="323"/>
      <c r="J3" s="163" t="s">
        <v>404</v>
      </c>
    </row>
    <row r="4" spans="1:10" ht="41.25" customHeight="1">
      <c r="A4" s="550" t="s">
        <v>166</v>
      </c>
      <c r="B4" s="552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58" t="s">
        <v>337</v>
      </c>
      <c r="H4" s="559"/>
      <c r="I4" s="559"/>
      <c r="J4" s="560"/>
    </row>
    <row r="5" spans="1:10" ht="54" customHeight="1">
      <c r="A5" s="551"/>
      <c r="B5" s="553"/>
      <c r="C5" s="555"/>
      <c r="D5" s="555"/>
      <c r="E5" s="557"/>
      <c r="F5" s="555"/>
      <c r="G5" s="290" t="s">
        <v>129</v>
      </c>
      <c r="H5" s="290" t="s">
        <v>130</v>
      </c>
      <c r="I5" s="290" t="s">
        <v>131</v>
      </c>
      <c r="J5" s="290" t="s">
        <v>63</v>
      </c>
    </row>
    <row r="6" spans="1:10" ht="23.25" customHeight="1">
      <c r="A6" s="325">
        <v>1</v>
      </c>
      <c r="B6" s="291">
        <v>2</v>
      </c>
      <c r="C6" s="291">
        <v>3</v>
      </c>
      <c r="D6" s="291">
        <v>4</v>
      </c>
      <c r="E6" s="291">
        <v>5</v>
      </c>
      <c r="F6" s="291">
        <v>6</v>
      </c>
      <c r="G6" s="291">
        <v>7</v>
      </c>
      <c r="H6" s="291">
        <v>8</v>
      </c>
      <c r="I6" s="325">
        <v>9</v>
      </c>
      <c r="J6" s="325">
        <v>10</v>
      </c>
    </row>
    <row r="7" spans="1:10" ht="69.75" customHeight="1">
      <c r="A7" s="155" t="s">
        <v>407</v>
      </c>
      <c r="B7" s="326">
        <v>1018</v>
      </c>
      <c r="C7" s="218">
        <f t="shared" ref="C7:J7" si="0">SUM(C8:C20)</f>
        <v>144</v>
      </c>
      <c r="D7" s="218">
        <f t="shared" si="0"/>
        <v>188</v>
      </c>
      <c r="E7" s="218">
        <f t="shared" si="0"/>
        <v>226</v>
      </c>
      <c r="F7" s="408">
        <f>SUM(F8:F20)</f>
        <v>212.5</v>
      </c>
      <c r="G7" s="408">
        <f>SUM(G8:G20)</f>
        <v>63.5</v>
      </c>
      <c r="H7" s="408">
        <f t="shared" si="0"/>
        <v>77</v>
      </c>
      <c r="I7" s="408">
        <f t="shared" si="0"/>
        <v>33</v>
      </c>
      <c r="J7" s="408">
        <f t="shared" si="0"/>
        <v>39</v>
      </c>
    </row>
    <row r="8" spans="1:10" ht="30" customHeight="1">
      <c r="A8" s="216" t="s">
        <v>477</v>
      </c>
      <c r="B8" s="326"/>
      <c r="C8" s="349">
        <v>42</v>
      </c>
      <c r="D8" s="349">
        <v>29</v>
      </c>
      <c r="E8" s="349">
        <v>39</v>
      </c>
      <c r="F8" s="302">
        <f t="shared" ref="F8:F18" si="1">G8+H8+I8+J8</f>
        <v>32</v>
      </c>
      <c r="G8" s="302">
        <v>10</v>
      </c>
      <c r="H8" s="302">
        <v>8</v>
      </c>
      <c r="I8" s="302">
        <v>6</v>
      </c>
      <c r="J8" s="302">
        <v>8</v>
      </c>
    </row>
    <row r="9" spans="1:10" ht="30" customHeight="1">
      <c r="A9" s="216" t="s">
        <v>478</v>
      </c>
      <c r="B9" s="326"/>
      <c r="C9" s="349">
        <v>1</v>
      </c>
      <c r="D9" s="349">
        <v>6</v>
      </c>
      <c r="E9" s="349">
        <v>58</v>
      </c>
      <c r="F9" s="302">
        <f t="shared" si="1"/>
        <v>53</v>
      </c>
      <c r="G9" s="302"/>
      <c r="H9" s="302">
        <v>49</v>
      </c>
      <c r="I9" s="302">
        <v>2</v>
      </c>
      <c r="J9" s="302">
        <v>2</v>
      </c>
    </row>
    <row r="10" spans="1:10" ht="30" customHeight="1">
      <c r="A10" s="216" t="s">
        <v>479</v>
      </c>
      <c r="B10" s="326"/>
      <c r="C10" s="349">
        <v>2</v>
      </c>
      <c r="D10" s="349">
        <v>4</v>
      </c>
      <c r="E10" s="349">
        <v>2</v>
      </c>
      <c r="F10" s="302">
        <f t="shared" si="1"/>
        <v>6.5</v>
      </c>
      <c r="G10" s="302">
        <v>1.5</v>
      </c>
      <c r="H10" s="302">
        <v>2</v>
      </c>
      <c r="I10" s="302">
        <v>1</v>
      </c>
      <c r="J10" s="302">
        <v>2</v>
      </c>
    </row>
    <row r="11" spans="1:10" ht="30" customHeight="1">
      <c r="A11" s="394" t="s">
        <v>491</v>
      </c>
      <c r="B11" s="326"/>
      <c r="C11" s="349">
        <v>13</v>
      </c>
      <c r="D11" s="349">
        <v>14</v>
      </c>
      <c r="E11" s="349">
        <v>0</v>
      </c>
      <c r="F11" s="302">
        <f t="shared" si="1"/>
        <v>0</v>
      </c>
      <c r="G11" s="302"/>
      <c r="H11" s="302"/>
      <c r="I11" s="302"/>
      <c r="J11" s="302"/>
    </row>
    <row r="12" spans="1:10" ht="30" customHeight="1">
      <c r="A12" s="216" t="s">
        <v>480</v>
      </c>
      <c r="B12" s="326"/>
      <c r="C12" s="349">
        <v>34</v>
      </c>
      <c r="D12" s="349">
        <v>34</v>
      </c>
      <c r="E12" s="349">
        <v>44</v>
      </c>
      <c r="F12" s="302">
        <f t="shared" si="1"/>
        <v>40</v>
      </c>
      <c r="G12" s="302">
        <v>20</v>
      </c>
      <c r="H12" s="302"/>
      <c r="I12" s="302">
        <v>20</v>
      </c>
      <c r="J12" s="302"/>
    </row>
    <row r="13" spans="1:10" ht="30" customHeight="1">
      <c r="A13" s="216" t="s">
        <v>492</v>
      </c>
      <c r="B13" s="326"/>
      <c r="C13" s="349">
        <v>7</v>
      </c>
      <c r="D13" s="349"/>
      <c r="E13" s="349">
        <v>0</v>
      </c>
      <c r="F13" s="302">
        <f t="shared" si="1"/>
        <v>0</v>
      </c>
      <c r="G13" s="302"/>
      <c r="H13" s="302"/>
      <c r="I13" s="302"/>
      <c r="J13" s="302"/>
    </row>
    <row r="14" spans="1:10" ht="30" customHeight="1">
      <c r="A14" s="216" t="s">
        <v>548</v>
      </c>
      <c r="B14" s="326"/>
      <c r="C14" s="349">
        <v>1</v>
      </c>
      <c r="D14" s="349">
        <v>3</v>
      </c>
      <c r="E14" s="349">
        <v>1</v>
      </c>
      <c r="F14" s="302">
        <f t="shared" si="1"/>
        <v>3</v>
      </c>
      <c r="G14" s="302">
        <v>1</v>
      </c>
      <c r="H14" s="302">
        <v>1</v>
      </c>
      <c r="I14" s="302"/>
      <c r="J14" s="302">
        <v>1</v>
      </c>
    </row>
    <row r="15" spans="1:10" ht="30" customHeight="1">
      <c r="A15" s="216" t="s">
        <v>481</v>
      </c>
      <c r="B15" s="326"/>
      <c r="C15" s="349">
        <v>22</v>
      </c>
      <c r="D15" s="349">
        <v>39</v>
      </c>
      <c r="E15" s="349">
        <v>52</v>
      </c>
      <c r="F15" s="302">
        <f t="shared" si="1"/>
        <v>55</v>
      </c>
      <c r="G15" s="302">
        <v>20</v>
      </c>
      <c r="H15" s="302">
        <v>14</v>
      </c>
      <c r="I15" s="302"/>
      <c r="J15" s="302">
        <v>21</v>
      </c>
    </row>
    <row r="16" spans="1:10" ht="30" customHeight="1">
      <c r="A16" s="216" t="s">
        <v>482</v>
      </c>
      <c r="B16" s="326"/>
      <c r="C16" s="349">
        <v>16</v>
      </c>
      <c r="D16" s="349">
        <v>49</v>
      </c>
      <c r="E16" s="349">
        <v>30</v>
      </c>
      <c r="F16" s="302">
        <f t="shared" si="1"/>
        <v>13</v>
      </c>
      <c r="G16" s="302">
        <v>5</v>
      </c>
      <c r="H16" s="302">
        <v>3</v>
      </c>
      <c r="I16" s="302"/>
      <c r="J16" s="302">
        <v>5</v>
      </c>
    </row>
    <row r="17" spans="1:10" ht="30" customHeight="1">
      <c r="A17" s="393" t="s">
        <v>483</v>
      </c>
      <c r="B17" s="326"/>
      <c r="C17" s="349">
        <v>6</v>
      </c>
      <c r="D17" s="349">
        <v>4</v>
      </c>
      <c r="E17" s="349"/>
      <c r="F17" s="302">
        <f t="shared" si="1"/>
        <v>0</v>
      </c>
      <c r="G17" s="302"/>
      <c r="H17" s="302"/>
      <c r="I17" s="302"/>
      <c r="J17" s="302"/>
    </row>
    <row r="18" spans="1:10" ht="30" customHeight="1">
      <c r="A18" s="393" t="s">
        <v>494</v>
      </c>
      <c r="B18" s="326"/>
      <c r="C18" s="349"/>
      <c r="D18" s="349"/>
      <c r="E18" s="349"/>
      <c r="F18" s="302">
        <f t="shared" si="1"/>
        <v>8</v>
      </c>
      <c r="G18" s="302">
        <v>4</v>
      </c>
      <c r="H18" s="302"/>
      <c r="I18" s="302">
        <v>4</v>
      </c>
      <c r="J18" s="302"/>
    </row>
    <row r="19" spans="1:10" ht="30" customHeight="1">
      <c r="A19" s="393" t="s">
        <v>499</v>
      </c>
      <c r="B19" s="326"/>
      <c r="C19" s="349"/>
      <c r="D19" s="349">
        <v>4</v>
      </c>
      <c r="E19" s="349"/>
      <c r="F19" s="302"/>
      <c r="G19" s="302"/>
      <c r="H19" s="302"/>
      <c r="I19" s="302"/>
      <c r="J19" s="302"/>
    </row>
    <row r="20" spans="1:10" ht="30" customHeight="1">
      <c r="A20" s="393" t="s">
        <v>484</v>
      </c>
      <c r="B20" s="326"/>
      <c r="C20" s="349"/>
      <c r="D20" s="349">
        <v>2</v>
      </c>
      <c r="E20" s="349"/>
      <c r="F20" s="302">
        <f>G20+H20+I20+J20</f>
        <v>2</v>
      </c>
      <c r="G20" s="302">
        <v>2</v>
      </c>
      <c r="H20" s="302"/>
      <c r="I20" s="302"/>
      <c r="J20" s="302"/>
    </row>
    <row r="21" spans="1:10" s="329" customFormat="1" ht="46.5" customHeight="1">
      <c r="A21" s="155" t="s">
        <v>405</v>
      </c>
      <c r="B21" s="328">
        <v>1049</v>
      </c>
      <c r="C21" s="395">
        <f t="shared" ref="C21:J21" si="2">SUM(C22:C32)</f>
        <v>74</v>
      </c>
      <c r="D21" s="395">
        <v>80</v>
      </c>
      <c r="E21" s="395">
        <f t="shared" si="2"/>
        <v>101.6</v>
      </c>
      <c r="F21" s="409">
        <f t="shared" si="2"/>
        <v>157</v>
      </c>
      <c r="G21" s="409">
        <f t="shared" si="2"/>
        <v>59</v>
      </c>
      <c r="H21" s="409">
        <f>SUM(H22:H32)</f>
        <v>25</v>
      </c>
      <c r="I21" s="409">
        <f t="shared" si="2"/>
        <v>14</v>
      </c>
      <c r="J21" s="409">
        <f t="shared" si="2"/>
        <v>59</v>
      </c>
    </row>
    <row r="22" spans="1:10" s="329" customFormat="1" ht="30" customHeight="1">
      <c r="A22" s="350" t="s">
        <v>485</v>
      </c>
      <c r="B22" s="328"/>
      <c r="C22" s="396">
        <v>27</v>
      </c>
      <c r="D22" s="396">
        <v>20</v>
      </c>
      <c r="E22" s="396">
        <v>37</v>
      </c>
      <c r="F22" s="302">
        <f t="shared" ref="F22:F31" si="3">G22+H22+I22+J22</f>
        <v>33</v>
      </c>
      <c r="G22" s="223">
        <v>10</v>
      </c>
      <c r="H22" s="223">
        <v>8</v>
      </c>
      <c r="I22" s="223">
        <v>5</v>
      </c>
      <c r="J22" s="223">
        <v>10</v>
      </c>
    </row>
    <row r="23" spans="1:10" s="329" customFormat="1" ht="30" customHeight="1">
      <c r="A23" s="350" t="s">
        <v>486</v>
      </c>
      <c r="B23" s="328"/>
      <c r="C23" s="396">
        <v>6</v>
      </c>
      <c r="D23" s="396">
        <v>9</v>
      </c>
      <c r="E23" s="396">
        <v>7</v>
      </c>
      <c r="F23" s="302">
        <f t="shared" si="3"/>
        <v>13</v>
      </c>
      <c r="G23" s="223">
        <v>4</v>
      </c>
      <c r="H23" s="223">
        <v>4</v>
      </c>
      <c r="I23" s="223">
        <v>1</v>
      </c>
      <c r="J23" s="223">
        <v>4</v>
      </c>
    </row>
    <row r="24" spans="1:10" s="329" customFormat="1" ht="30" customHeight="1">
      <c r="A24" s="216" t="s">
        <v>549</v>
      </c>
      <c r="B24" s="328"/>
      <c r="C24" s="396">
        <v>0.5</v>
      </c>
      <c r="D24" s="396">
        <v>2</v>
      </c>
      <c r="E24" s="396">
        <v>1</v>
      </c>
      <c r="F24" s="302">
        <f t="shared" si="3"/>
        <v>2</v>
      </c>
      <c r="G24" s="223">
        <v>1</v>
      </c>
      <c r="H24" s="223">
        <v>0</v>
      </c>
      <c r="I24" s="223">
        <v>0</v>
      </c>
      <c r="J24" s="223">
        <v>1</v>
      </c>
    </row>
    <row r="25" spans="1:10" s="329" customFormat="1" ht="30" customHeight="1">
      <c r="A25" s="216" t="s">
        <v>533</v>
      </c>
      <c r="B25" s="328"/>
      <c r="C25" s="396">
        <v>17</v>
      </c>
      <c r="D25" s="396">
        <v>22</v>
      </c>
      <c r="E25" s="396">
        <v>31</v>
      </c>
      <c r="F25" s="302">
        <f t="shared" si="3"/>
        <v>83</v>
      </c>
      <c r="G25" s="223">
        <v>35</v>
      </c>
      <c r="H25" s="223">
        <v>8</v>
      </c>
      <c r="I25" s="223">
        <v>5</v>
      </c>
      <c r="J25" s="223">
        <v>35</v>
      </c>
    </row>
    <row r="26" spans="1:10" s="329" customFormat="1" ht="30" customHeight="1">
      <c r="A26" s="216" t="s">
        <v>487</v>
      </c>
      <c r="B26" s="328"/>
      <c r="C26" s="396">
        <v>3</v>
      </c>
      <c r="D26" s="396">
        <v>8</v>
      </c>
      <c r="E26" s="396">
        <v>9</v>
      </c>
      <c r="F26" s="302">
        <f t="shared" si="3"/>
        <v>10</v>
      </c>
      <c r="G26" s="223">
        <v>3</v>
      </c>
      <c r="H26" s="223">
        <v>2</v>
      </c>
      <c r="I26" s="223">
        <v>2</v>
      </c>
      <c r="J26" s="223">
        <v>3</v>
      </c>
    </row>
    <row r="27" spans="1:10" s="329" customFormat="1" ht="30" customHeight="1">
      <c r="A27" s="216" t="s">
        <v>488</v>
      </c>
      <c r="B27" s="328"/>
      <c r="C27" s="396">
        <v>6</v>
      </c>
      <c r="D27" s="396">
        <v>10</v>
      </c>
      <c r="E27" s="396">
        <v>10</v>
      </c>
      <c r="F27" s="302">
        <f t="shared" si="3"/>
        <v>12</v>
      </c>
      <c r="G27" s="223">
        <v>5</v>
      </c>
      <c r="H27" s="223">
        <v>2</v>
      </c>
      <c r="I27" s="223"/>
      <c r="J27" s="223">
        <v>5</v>
      </c>
    </row>
    <row r="28" spans="1:10" s="329" customFormat="1" ht="30" customHeight="1">
      <c r="A28" s="216" t="s">
        <v>489</v>
      </c>
      <c r="B28" s="328"/>
      <c r="C28" s="396">
        <v>2</v>
      </c>
      <c r="D28" s="396">
        <v>3</v>
      </c>
      <c r="E28" s="396">
        <v>3</v>
      </c>
      <c r="F28" s="302">
        <f t="shared" si="3"/>
        <v>4</v>
      </c>
      <c r="G28" s="223">
        <v>1</v>
      </c>
      <c r="H28" s="223">
        <v>1</v>
      </c>
      <c r="I28" s="223">
        <v>1</v>
      </c>
      <c r="J28" s="223">
        <v>1</v>
      </c>
    </row>
    <row r="29" spans="1:10" s="329" customFormat="1" ht="30" customHeight="1">
      <c r="A29" s="216" t="s">
        <v>534</v>
      </c>
      <c r="B29" s="328"/>
      <c r="C29" s="396">
        <v>2.5</v>
      </c>
      <c r="D29" s="396">
        <v>2</v>
      </c>
      <c r="E29" s="396"/>
      <c r="F29" s="302">
        <f t="shared" si="3"/>
        <v>0</v>
      </c>
      <c r="G29" s="223"/>
      <c r="H29" s="223"/>
      <c r="I29" s="223"/>
      <c r="J29" s="223"/>
    </row>
    <row r="30" spans="1:10" s="329" customFormat="1" ht="30" customHeight="1">
      <c r="A30" s="216" t="s">
        <v>490</v>
      </c>
      <c r="B30" s="328"/>
      <c r="C30" s="396">
        <v>4</v>
      </c>
      <c r="D30" s="396"/>
      <c r="E30" s="396"/>
      <c r="F30" s="302">
        <f t="shared" si="3"/>
        <v>0</v>
      </c>
      <c r="G30" s="223"/>
      <c r="H30" s="223"/>
      <c r="I30" s="223"/>
      <c r="J30" s="223"/>
    </row>
    <row r="31" spans="1:10" s="329" customFormat="1" ht="30" customHeight="1">
      <c r="A31" s="216" t="s">
        <v>493</v>
      </c>
      <c r="B31" s="328"/>
      <c r="C31" s="396">
        <v>6</v>
      </c>
      <c r="D31" s="396"/>
      <c r="E31" s="396">
        <v>3.6</v>
      </c>
      <c r="F31" s="302">
        <f t="shared" si="3"/>
        <v>0</v>
      </c>
      <c r="G31" s="223"/>
      <c r="H31" s="223"/>
      <c r="I31" s="223"/>
      <c r="J31" s="223"/>
    </row>
    <row r="32" spans="1:10" s="329" customFormat="1" ht="30" customHeight="1">
      <c r="A32" s="216" t="s">
        <v>547</v>
      </c>
      <c r="B32" s="328"/>
      <c r="C32" s="396">
        <v>0</v>
      </c>
      <c r="D32" s="396">
        <v>3</v>
      </c>
      <c r="E32" s="396"/>
      <c r="F32" s="302"/>
      <c r="G32" s="223"/>
      <c r="H32" s="223"/>
      <c r="I32" s="223"/>
      <c r="J32" s="223"/>
    </row>
    <row r="33" spans="1:10" s="329" customFormat="1" ht="46.5" customHeight="1">
      <c r="A33" s="443" t="s">
        <v>246</v>
      </c>
      <c r="B33" s="328">
        <v>1073</v>
      </c>
      <c r="C33" s="395">
        <v>15</v>
      </c>
      <c r="D33" s="395">
        <v>9</v>
      </c>
      <c r="E33" s="395">
        <v>7</v>
      </c>
      <c r="F33" s="409">
        <f>SUM(G33:J33)</f>
        <v>4</v>
      </c>
      <c r="G33" s="409">
        <f>SUM(G36)</f>
        <v>1</v>
      </c>
      <c r="H33" s="409">
        <f t="shared" ref="H33:J33" si="4">SUM(H36)</f>
        <v>1</v>
      </c>
      <c r="I33" s="409">
        <f t="shared" si="4"/>
        <v>1</v>
      </c>
      <c r="J33" s="409">
        <f t="shared" si="4"/>
        <v>1</v>
      </c>
    </row>
    <row r="34" spans="1:10" s="329" customFormat="1" ht="38.25" customHeight="1">
      <c r="A34" s="350" t="s">
        <v>502</v>
      </c>
      <c r="B34" s="328"/>
      <c r="C34" s="396">
        <v>6</v>
      </c>
      <c r="D34" s="395"/>
      <c r="E34" s="396">
        <v>6</v>
      </c>
      <c r="F34" s="409"/>
      <c r="G34" s="409"/>
      <c r="H34" s="409"/>
      <c r="I34" s="409"/>
      <c r="J34" s="409"/>
    </row>
    <row r="35" spans="1:10" s="329" customFormat="1" ht="46.5" customHeight="1">
      <c r="A35" s="350" t="s">
        <v>503</v>
      </c>
      <c r="B35" s="328"/>
      <c r="C35" s="396">
        <v>5</v>
      </c>
      <c r="D35" s="395"/>
      <c r="E35" s="395"/>
      <c r="F35" s="409"/>
      <c r="G35" s="409"/>
      <c r="H35" s="409"/>
      <c r="I35" s="409"/>
      <c r="J35" s="409"/>
    </row>
    <row r="36" spans="1:10" s="329" customFormat="1" ht="33.75" customHeight="1">
      <c r="A36" s="398" t="s">
        <v>496</v>
      </c>
      <c r="B36" s="397"/>
      <c r="C36" s="420">
        <v>4</v>
      </c>
      <c r="D36" s="420">
        <v>9</v>
      </c>
      <c r="E36" s="420">
        <v>1</v>
      </c>
      <c r="F36" s="411">
        <v>4</v>
      </c>
      <c r="G36" s="411">
        <v>1</v>
      </c>
      <c r="H36" s="411">
        <v>1</v>
      </c>
      <c r="I36" s="411">
        <v>1</v>
      </c>
      <c r="J36" s="411">
        <v>1</v>
      </c>
    </row>
    <row r="37" spans="1:10" s="329" customFormat="1" ht="34.5" customHeight="1">
      <c r="A37" s="155" t="s">
        <v>408</v>
      </c>
      <c r="B37" s="328">
        <v>1086</v>
      </c>
      <c r="C37" s="395">
        <f>SUM(C38:C38)</f>
        <v>84</v>
      </c>
      <c r="D37" s="395">
        <f>SUM(D38:D38)</f>
        <v>7</v>
      </c>
      <c r="E37" s="395">
        <f>SUM(E38:E38)</f>
        <v>1</v>
      </c>
      <c r="F37" s="409">
        <f>SUM(G37:J37)</f>
        <v>4</v>
      </c>
      <c r="G37" s="409">
        <f>SUM(G38:G38)</f>
        <v>1</v>
      </c>
      <c r="H37" s="409">
        <f>SUM(H38:H38)</f>
        <v>1</v>
      </c>
      <c r="I37" s="409">
        <f>SUM(I38:I38)</f>
        <v>1</v>
      </c>
      <c r="J37" s="409">
        <f>SUM(J38:J38)</f>
        <v>1</v>
      </c>
    </row>
    <row r="38" spans="1:10" s="329" customFormat="1" ht="29.25" customHeight="1">
      <c r="A38" s="350" t="s">
        <v>495</v>
      </c>
      <c r="B38" s="221"/>
      <c r="C38" s="396">
        <v>84</v>
      </c>
      <c r="D38" s="396">
        <v>7</v>
      </c>
      <c r="E38" s="396">
        <v>1</v>
      </c>
      <c r="F38" s="223">
        <v>4</v>
      </c>
      <c r="G38" s="223">
        <v>1</v>
      </c>
      <c r="H38" s="223">
        <v>1</v>
      </c>
      <c r="I38" s="223">
        <v>1</v>
      </c>
      <c r="J38" s="223">
        <v>1</v>
      </c>
    </row>
    <row r="39" spans="1:10" s="329" customFormat="1" ht="36" customHeight="1">
      <c r="A39" s="443" t="s">
        <v>447</v>
      </c>
      <c r="B39" s="435">
        <v>1130</v>
      </c>
      <c r="C39" s="436">
        <v>8</v>
      </c>
      <c r="D39" s="437"/>
      <c r="E39" s="437"/>
      <c r="F39" s="437"/>
      <c r="G39" s="438"/>
      <c r="H39" s="409"/>
      <c r="I39" s="409"/>
      <c r="J39" s="409"/>
    </row>
    <row r="40" spans="1:10" s="329" customFormat="1" ht="30" customHeight="1">
      <c r="A40" s="216" t="s">
        <v>535</v>
      </c>
      <c r="B40" s="439"/>
      <c r="C40" s="440">
        <v>8</v>
      </c>
      <c r="D40" s="441"/>
      <c r="E40" s="441"/>
      <c r="F40" s="441"/>
      <c r="G40" s="442"/>
      <c r="H40" s="223"/>
      <c r="I40" s="223"/>
      <c r="J40" s="223"/>
    </row>
    <row r="41" spans="1:10" ht="60" customHeight="1">
      <c r="A41" s="330"/>
      <c r="C41" s="293"/>
      <c r="D41" s="331"/>
      <c r="E41" s="331"/>
      <c r="F41" s="331"/>
      <c r="G41" s="331"/>
      <c r="H41" s="331"/>
    </row>
    <row r="42" spans="1:10" ht="24.75" customHeight="1">
      <c r="A42" s="387" t="s">
        <v>361</v>
      </c>
      <c r="B42" s="21"/>
      <c r="C42" s="561" t="s">
        <v>85</v>
      </c>
      <c r="D42" s="561"/>
      <c r="E42" s="561"/>
      <c r="F42" s="136"/>
      <c r="G42" s="547" t="s">
        <v>501</v>
      </c>
      <c r="H42" s="547"/>
      <c r="I42" s="547"/>
    </row>
    <row r="43" spans="1:10">
      <c r="A43" s="386" t="s">
        <v>369</v>
      </c>
      <c r="B43" s="163"/>
      <c r="C43" s="548" t="s">
        <v>406</v>
      </c>
      <c r="D43" s="548"/>
      <c r="E43" s="289"/>
      <c r="F43" s="163"/>
      <c r="G43" s="522" t="s">
        <v>432</v>
      </c>
      <c r="H43" s="522"/>
      <c r="I43" s="522"/>
    </row>
    <row r="44" spans="1:10">
      <c r="A44" s="330"/>
      <c r="C44" s="293"/>
      <c r="D44" s="331"/>
      <c r="E44" s="331"/>
      <c r="F44" s="331"/>
      <c r="G44" s="331"/>
      <c r="H44" s="331"/>
    </row>
    <row r="45" spans="1:10">
      <c r="A45" s="330"/>
      <c r="C45" s="293"/>
      <c r="D45" s="331"/>
      <c r="E45" s="331"/>
      <c r="F45" s="331"/>
      <c r="G45" s="331"/>
      <c r="H45" s="331"/>
    </row>
    <row r="46" spans="1:10">
      <c r="A46" s="330"/>
      <c r="C46" s="293"/>
      <c r="D46" s="331"/>
      <c r="E46" s="331"/>
      <c r="F46" s="331"/>
      <c r="G46" s="331"/>
      <c r="H46" s="331"/>
    </row>
    <row r="47" spans="1:10">
      <c r="A47" s="330"/>
      <c r="C47" s="293"/>
      <c r="D47" s="331"/>
      <c r="E47" s="331"/>
      <c r="F47" s="331"/>
      <c r="G47" s="331"/>
      <c r="H47" s="331"/>
    </row>
    <row r="48" spans="1:10">
      <c r="A48" s="330"/>
      <c r="C48" s="293"/>
      <c r="D48" s="331"/>
      <c r="E48" s="331"/>
      <c r="F48" s="331"/>
      <c r="G48" s="331"/>
      <c r="H48" s="331"/>
    </row>
    <row r="49" spans="1:8">
      <c r="A49" s="330"/>
      <c r="C49" s="293"/>
      <c r="D49" s="331"/>
      <c r="E49" s="331"/>
      <c r="F49" s="331"/>
      <c r="G49" s="331"/>
      <c r="H49" s="331"/>
    </row>
    <row r="50" spans="1:8">
      <c r="A50" s="330"/>
      <c r="C50" s="293"/>
      <c r="D50" s="331"/>
      <c r="E50" s="331"/>
      <c r="F50" s="331"/>
      <c r="G50" s="331"/>
      <c r="H50" s="331"/>
    </row>
    <row r="51" spans="1:8">
      <c r="A51" s="330"/>
      <c r="C51" s="293"/>
      <c r="D51" s="331"/>
      <c r="E51" s="331"/>
      <c r="F51" s="331"/>
      <c r="G51" s="331"/>
      <c r="H51" s="331"/>
    </row>
    <row r="52" spans="1:8">
      <c r="A52" s="330"/>
      <c r="C52" s="293"/>
      <c r="D52" s="331"/>
      <c r="E52" s="331"/>
      <c r="F52" s="331"/>
      <c r="G52" s="331"/>
      <c r="H52" s="331"/>
    </row>
    <row r="53" spans="1:8">
      <c r="A53" s="330"/>
      <c r="C53" s="293"/>
      <c r="D53" s="331"/>
      <c r="E53" s="331"/>
      <c r="F53" s="331"/>
      <c r="G53" s="331"/>
      <c r="H53" s="331"/>
    </row>
    <row r="54" spans="1:8">
      <c r="A54" s="330"/>
      <c r="C54" s="293"/>
      <c r="D54" s="331"/>
      <c r="E54" s="331"/>
      <c r="F54" s="331"/>
      <c r="G54" s="331"/>
      <c r="H54" s="331"/>
    </row>
    <row r="55" spans="1:8">
      <c r="A55" s="330"/>
      <c r="C55" s="293"/>
      <c r="D55" s="331"/>
      <c r="E55" s="331"/>
      <c r="F55" s="331"/>
      <c r="G55" s="331"/>
      <c r="H55" s="331"/>
    </row>
    <row r="56" spans="1:8">
      <c r="A56" s="330"/>
      <c r="C56" s="293"/>
      <c r="D56" s="331"/>
      <c r="E56" s="331"/>
      <c r="F56" s="331"/>
      <c r="G56" s="331"/>
      <c r="H56" s="331"/>
    </row>
    <row r="57" spans="1:8">
      <c r="A57" s="330"/>
      <c r="C57" s="293"/>
      <c r="D57" s="331"/>
      <c r="E57" s="331"/>
      <c r="F57" s="331"/>
      <c r="G57" s="331"/>
      <c r="H57" s="331"/>
    </row>
    <row r="58" spans="1:8">
      <c r="A58" s="330"/>
      <c r="C58" s="293"/>
      <c r="D58" s="331"/>
      <c r="E58" s="331"/>
      <c r="F58" s="331"/>
      <c r="G58" s="331"/>
      <c r="H58" s="331"/>
    </row>
    <row r="59" spans="1:8">
      <c r="A59" s="330"/>
      <c r="C59" s="293"/>
      <c r="D59" s="331"/>
      <c r="E59" s="331"/>
      <c r="F59" s="331"/>
      <c r="G59" s="331"/>
      <c r="H59" s="331"/>
    </row>
    <row r="60" spans="1:8">
      <c r="A60" s="330"/>
      <c r="C60" s="293"/>
      <c r="D60" s="331"/>
      <c r="E60" s="331"/>
      <c r="F60" s="331"/>
      <c r="G60" s="331"/>
      <c r="H60" s="331"/>
    </row>
    <row r="61" spans="1:8">
      <c r="A61" s="330"/>
      <c r="C61" s="293"/>
      <c r="D61" s="331"/>
      <c r="E61" s="331"/>
      <c r="F61" s="331"/>
      <c r="G61" s="331"/>
      <c r="H61" s="331"/>
    </row>
    <row r="62" spans="1:8">
      <c r="A62" s="330"/>
      <c r="C62" s="293"/>
      <c r="D62" s="331"/>
      <c r="E62" s="331"/>
      <c r="F62" s="331"/>
      <c r="G62" s="331"/>
      <c r="H62" s="331"/>
    </row>
    <row r="63" spans="1:8">
      <c r="A63" s="330"/>
      <c r="C63" s="293"/>
      <c r="D63" s="331"/>
      <c r="E63" s="331"/>
      <c r="F63" s="331"/>
      <c r="G63" s="331"/>
      <c r="H63" s="331"/>
    </row>
    <row r="64" spans="1:8">
      <c r="A64" s="330"/>
      <c r="C64" s="293"/>
      <c r="D64" s="331"/>
      <c r="E64" s="331"/>
      <c r="F64" s="331"/>
      <c r="G64" s="331"/>
      <c r="H64" s="331"/>
    </row>
    <row r="65" spans="1:8">
      <c r="A65" s="330"/>
      <c r="C65" s="293"/>
      <c r="D65" s="331"/>
      <c r="E65" s="331"/>
      <c r="F65" s="331"/>
      <c r="G65" s="331"/>
      <c r="H65" s="331"/>
    </row>
    <row r="66" spans="1:8">
      <c r="A66" s="330"/>
      <c r="C66" s="293"/>
      <c r="D66" s="331"/>
      <c r="E66" s="331"/>
      <c r="F66" s="331"/>
      <c r="G66" s="331"/>
      <c r="H66" s="331"/>
    </row>
    <row r="67" spans="1:8">
      <c r="A67" s="330"/>
      <c r="C67" s="293"/>
      <c r="D67" s="331"/>
      <c r="E67" s="331"/>
      <c r="F67" s="331"/>
      <c r="G67" s="331"/>
      <c r="H67" s="331"/>
    </row>
    <row r="68" spans="1:8">
      <c r="A68" s="330"/>
      <c r="C68" s="293"/>
      <c r="D68" s="331"/>
      <c r="E68" s="331"/>
      <c r="F68" s="331"/>
      <c r="G68" s="331"/>
      <c r="H68" s="331"/>
    </row>
    <row r="69" spans="1:8">
      <c r="A69" s="330"/>
      <c r="C69" s="293"/>
      <c r="D69" s="331"/>
      <c r="E69" s="331"/>
      <c r="F69" s="331"/>
      <c r="G69" s="331"/>
      <c r="H69" s="331"/>
    </row>
    <row r="70" spans="1:8">
      <c r="A70" s="330"/>
      <c r="C70" s="293"/>
      <c r="D70" s="331"/>
      <c r="E70" s="331"/>
      <c r="F70" s="331"/>
      <c r="G70" s="331"/>
      <c r="H70" s="331"/>
    </row>
    <row r="71" spans="1:8">
      <c r="A71" s="330"/>
      <c r="C71" s="293"/>
      <c r="D71" s="331"/>
      <c r="E71" s="331"/>
      <c r="F71" s="331"/>
      <c r="G71" s="331"/>
      <c r="H71" s="331"/>
    </row>
    <row r="72" spans="1:8">
      <c r="A72" s="330"/>
      <c r="C72" s="293"/>
      <c r="D72" s="331"/>
      <c r="E72" s="331"/>
      <c r="F72" s="331"/>
      <c r="G72" s="331"/>
      <c r="H72" s="331"/>
    </row>
    <row r="73" spans="1:8">
      <c r="A73" s="330"/>
      <c r="C73" s="293"/>
      <c r="D73" s="331"/>
      <c r="E73" s="331"/>
      <c r="F73" s="331"/>
      <c r="G73" s="331"/>
      <c r="H73" s="331"/>
    </row>
    <row r="74" spans="1:8">
      <c r="A74" s="330"/>
      <c r="C74" s="293"/>
      <c r="D74" s="331"/>
      <c r="E74" s="331"/>
      <c r="F74" s="331"/>
      <c r="G74" s="331"/>
      <c r="H74" s="331"/>
    </row>
    <row r="75" spans="1:8">
      <c r="A75" s="330"/>
      <c r="C75" s="293"/>
      <c r="D75" s="331"/>
      <c r="E75" s="331"/>
      <c r="F75" s="331"/>
      <c r="G75" s="331"/>
      <c r="H75" s="331"/>
    </row>
    <row r="76" spans="1:8">
      <c r="A76" s="330"/>
      <c r="C76" s="293"/>
      <c r="D76" s="331"/>
      <c r="E76" s="331"/>
      <c r="F76" s="331"/>
      <c r="G76" s="331"/>
      <c r="H76" s="331"/>
    </row>
    <row r="77" spans="1:8">
      <c r="A77" s="330"/>
      <c r="C77" s="293"/>
      <c r="D77" s="331"/>
      <c r="E77" s="331"/>
      <c r="F77" s="331"/>
      <c r="G77" s="331"/>
      <c r="H77" s="331"/>
    </row>
    <row r="78" spans="1:8">
      <c r="A78" s="330"/>
      <c r="C78" s="293"/>
      <c r="D78" s="331"/>
      <c r="E78" s="331"/>
      <c r="F78" s="331"/>
      <c r="G78" s="331"/>
      <c r="H78" s="331"/>
    </row>
    <row r="79" spans="1:8">
      <c r="A79" s="330"/>
      <c r="C79" s="293"/>
      <c r="D79" s="331"/>
      <c r="E79" s="331"/>
      <c r="F79" s="331"/>
      <c r="G79" s="331"/>
      <c r="H79" s="331"/>
    </row>
    <row r="80" spans="1:8">
      <c r="A80" s="330"/>
      <c r="C80" s="293"/>
      <c r="D80" s="331"/>
      <c r="E80" s="331"/>
      <c r="F80" s="331"/>
      <c r="G80" s="331"/>
      <c r="H80" s="331"/>
    </row>
    <row r="81" spans="1:8">
      <c r="A81" s="330"/>
      <c r="C81" s="293"/>
      <c r="D81" s="331"/>
      <c r="E81" s="331"/>
      <c r="F81" s="331"/>
      <c r="G81" s="331"/>
      <c r="H81" s="331"/>
    </row>
    <row r="82" spans="1:8">
      <c r="A82" s="330"/>
      <c r="C82" s="293"/>
      <c r="D82" s="331"/>
      <c r="E82" s="331"/>
      <c r="F82" s="331"/>
      <c r="G82" s="331"/>
      <c r="H82" s="331"/>
    </row>
    <row r="83" spans="1:8">
      <c r="A83" s="330"/>
      <c r="C83" s="293"/>
      <c r="D83" s="331"/>
      <c r="E83" s="331"/>
      <c r="F83" s="331"/>
      <c r="G83" s="331"/>
      <c r="H83" s="331"/>
    </row>
    <row r="84" spans="1:8">
      <c r="A84" s="330"/>
      <c r="C84" s="293"/>
      <c r="D84" s="331"/>
      <c r="E84" s="331"/>
      <c r="F84" s="331"/>
      <c r="G84" s="331"/>
      <c r="H84" s="331"/>
    </row>
    <row r="85" spans="1:8">
      <c r="A85" s="330"/>
      <c r="C85" s="293"/>
      <c r="D85" s="331"/>
      <c r="E85" s="331"/>
      <c r="F85" s="331"/>
      <c r="G85" s="331"/>
      <c r="H85" s="331"/>
    </row>
    <row r="86" spans="1:8">
      <c r="A86" s="330"/>
      <c r="C86" s="293"/>
      <c r="D86" s="331"/>
      <c r="E86" s="331"/>
      <c r="F86" s="331"/>
      <c r="G86" s="331"/>
      <c r="H86" s="331"/>
    </row>
    <row r="87" spans="1:8">
      <c r="A87" s="330"/>
      <c r="C87" s="293"/>
      <c r="D87" s="331"/>
      <c r="E87" s="331"/>
      <c r="F87" s="331"/>
      <c r="G87" s="331"/>
      <c r="H87" s="331"/>
    </row>
    <row r="88" spans="1:8">
      <c r="A88" s="330"/>
      <c r="C88" s="293"/>
      <c r="D88" s="331"/>
      <c r="E88" s="331"/>
      <c r="F88" s="331"/>
      <c r="G88" s="331"/>
      <c r="H88" s="331"/>
    </row>
    <row r="89" spans="1:8">
      <c r="A89" s="330"/>
      <c r="C89" s="293"/>
      <c r="D89" s="331"/>
      <c r="E89" s="331"/>
      <c r="F89" s="331"/>
      <c r="G89" s="331"/>
      <c r="H89" s="331"/>
    </row>
    <row r="90" spans="1:8">
      <c r="A90" s="330"/>
      <c r="C90" s="293"/>
      <c r="D90" s="331"/>
      <c r="E90" s="331"/>
      <c r="F90" s="331"/>
      <c r="G90" s="331"/>
      <c r="H90" s="331"/>
    </row>
    <row r="91" spans="1:8">
      <c r="A91" s="330"/>
      <c r="C91" s="293"/>
      <c r="D91" s="331"/>
      <c r="E91" s="331"/>
      <c r="F91" s="331"/>
      <c r="G91" s="331"/>
      <c r="H91" s="331"/>
    </row>
    <row r="92" spans="1:8">
      <c r="A92" s="330"/>
      <c r="C92" s="293"/>
      <c r="D92" s="331"/>
      <c r="E92" s="331"/>
      <c r="F92" s="331"/>
      <c r="G92" s="331"/>
      <c r="H92" s="331"/>
    </row>
    <row r="93" spans="1:8">
      <c r="A93" s="330"/>
      <c r="C93" s="293"/>
      <c r="D93" s="331"/>
      <c r="E93" s="331"/>
      <c r="F93" s="331"/>
      <c r="G93" s="331"/>
      <c r="H93" s="331"/>
    </row>
    <row r="94" spans="1:8">
      <c r="A94" s="330"/>
      <c r="C94" s="293"/>
      <c r="D94" s="331"/>
      <c r="E94" s="331"/>
      <c r="F94" s="331"/>
      <c r="G94" s="331"/>
      <c r="H94" s="331"/>
    </row>
    <row r="95" spans="1:8">
      <c r="A95" s="330"/>
      <c r="C95" s="293"/>
      <c r="D95" s="331"/>
      <c r="E95" s="331"/>
      <c r="F95" s="331"/>
      <c r="G95" s="331"/>
      <c r="H95" s="331"/>
    </row>
    <row r="96" spans="1:8">
      <c r="A96" s="330"/>
      <c r="C96" s="293"/>
      <c r="D96" s="331"/>
      <c r="E96" s="331"/>
      <c r="F96" s="331"/>
      <c r="G96" s="331"/>
      <c r="H96" s="331"/>
    </row>
    <row r="97" spans="1:8">
      <c r="A97" s="330"/>
      <c r="C97" s="293"/>
      <c r="D97" s="331"/>
      <c r="E97" s="331"/>
      <c r="F97" s="331"/>
      <c r="G97" s="331"/>
      <c r="H97" s="331"/>
    </row>
    <row r="98" spans="1:8">
      <c r="A98" s="330"/>
    </row>
    <row r="99" spans="1:8">
      <c r="A99" s="332"/>
    </row>
    <row r="100" spans="1:8">
      <c r="A100" s="332"/>
    </row>
    <row r="101" spans="1:8">
      <c r="A101" s="332"/>
    </row>
    <row r="102" spans="1:8">
      <c r="A102" s="332"/>
    </row>
    <row r="103" spans="1:8">
      <c r="A103" s="332"/>
    </row>
    <row r="104" spans="1:8">
      <c r="A104" s="332"/>
    </row>
    <row r="105" spans="1:8">
      <c r="A105" s="332"/>
    </row>
    <row r="106" spans="1:8">
      <c r="A106" s="332"/>
    </row>
    <row r="107" spans="1:8">
      <c r="A107" s="332"/>
    </row>
    <row r="108" spans="1:8">
      <c r="A108" s="332"/>
    </row>
    <row r="109" spans="1:8">
      <c r="A109" s="332"/>
    </row>
    <row r="110" spans="1:8">
      <c r="A110" s="332"/>
    </row>
    <row r="111" spans="1:8">
      <c r="A111" s="332"/>
    </row>
    <row r="112" spans="1:8">
      <c r="A112" s="332"/>
    </row>
    <row r="113" spans="1:1">
      <c r="A113" s="332"/>
    </row>
    <row r="114" spans="1:1">
      <c r="A114" s="332"/>
    </row>
    <row r="115" spans="1:1">
      <c r="A115" s="332"/>
    </row>
    <row r="116" spans="1:1">
      <c r="A116" s="332"/>
    </row>
    <row r="117" spans="1:1">
      <c r="A117" s="332"/>
    </row>
    <row r="118" spans="1:1">
      <c r="A118" s="332"/>
    </row>
    <row r="119" spans="1:1">
      <c r="A119" s="332"/>
    </row>
    <row r="120" spans="1:1">
      <c r="A120" s="332"/>
    </row>
    <row r="121" spans="1:1">
      <c r="A121" s="332"/>
    </row>
    <row r="122" spans="1:1">
      <c r="A122" s="332"/>
    </row>
    <row r="123" spans="1:1">
      <c r="A123" s="332"/>
    </row>
    <row r="124" spans="1:1">
      <c r="A124" s="332"/>
    </row>
    <row r="125" spans="1:1">
      <c r="A125" s="332"/>
    </row>
    <row r="126" spans="1:1">
      <c r="A126" s="332"/>
    </row>
    <row r="127" spans="1:1">
      <c r="A127" s="332"/>
    </row>
    <row r="128" spans="1:1">
      <c r="A128" s="332"/>
    </row>
    <row r="129" spans="1:1">
      <c r="A129" s="332"/>
    </row>
    <row r="130" spans="1:1">
      <c r="A130" s="332"/>
    </row>
    <row r="131" spans="1:1">
      <c r="A131" s="332"/>
    </row>
    <row r="132" spans="1:1">
      <c r="A132" s="332"/>
    </row>
    <row r="133" spans="1:1">
      <c r="A133" s="332"/>
    </row>
    <row r="134" spans="1:1">
      <c r="A134" s="332"/>
    </row>
    <row r="135" spans="1:1">
      <c r="A135" s="332"/>
    </row>
    <row r="136" spans="1:1">
      <c r="A136" s="332"/>
    </row>
    <row r="137" spans="1:1">
      <c r="A137" s="332"/>
    </row>
    <row r="138" spans="1:1">
      <c r="A138" s="332"/>
    </row>
    <row r="139" spans="1:1">
      <c r="A139" s="332"/>
    </row>
    <row r="140" spans="1:1">
      <c r="A140" s="332"/>
    </row>
    <row r="141" spans="1:1">
      <c r="A141" s="332"/>
    </row>
    <row r="142" spans="1:1">
      <c r="A142" s="332"/>
    </row>
    <row r="143" spans="1:1">
      <c r="A143" s="332"/>
    </row>
    <row r="144" spans="1:1">
      <c r="A144" s="332"/>
    </row>
    <row r="145" spans="1:1">
      <c r="A145" s="332"/>
    </row>
    <row r="146" spans="1:1">
      <c r="A146" s="332"/>
    </row>
    <row r="147" spans="1:1">
      <c r="A147" s="332"/>
    </row>
    <row r="148" spans="1:1">
      <c r="A148" s="332"/>
    </row>
    <row r="149" spans="1:1">
      <c r="A149" s="332"/>
    </row>
    <row r="150" spans="1:1">
      <c r="A150" s="332"/>
    </row>
    <row r="151" spans="1:1">
      <c r="A151" s="332"/>
    </row>
    <row r="152" spans="1:1">
      <c r="A152" s="332"/>
    </row>
    <row r="153" spans="1:1">
      <c r="A153" s="332"/>
    </row>
    <row r="154" spans="1:1">
      <c r="A154" s="332"/>
    </row>
    <row r="155" spans="1:1">
      <c r="A155" s="332"/>
    </row>
    <row r="156" spans="1:1">
      <c r="A156" s="332"/>
    </row>
    <row r="157" spans="1:1">
      <c r="A157" s="332"/>
    </row>
    <row r="158" spans="1:1">
      <c r="A158" s="332"/>
    </row>
    <row r="159" spans="1:1">
      <c r="A159" s="332"/>
    </row>
    <row r="160" spans="1:1">
      <c r="A160" s="332"/>
    </row>
    <row r="161" spans="1:1">
      <c r="A161" s="332"/>
    </row>
    <row r="162" spans="1:1">
      <c r="A162" s="332"/>
    </row>
    <row r="163" spans="1:1">
      <c r="A163" s="332"/>
    </row>
    <row r="164" spans="1:1">
      <c r="A164" s="332"/>
    </row>
    <row r="165" spans="1:1">
      <c r="A165" s="332"/>
    </row>
    <row r="166" spans="1:1">
      <c r="A166" s="332"/>
    </row>
    <row r="167" spans="1:1">
      <c r="A167" s="332"/>
    </row>
    <row r="168" spans="1:1">
      <c r="A168" s="332"/>
    </row>
    <row r="169" spans="1:1">
      <c r="A169" s="332"/>
    </row>
    <row r="170" spans="1:1">
      <c r="A170" s="332"/>
    </row>
    <row r="171" spans="1:1">
      <c r="A171" s="332"/>
    </row>
    <row r="172" spans="1:1">
      <c r="A172" s="332"/>
    </row>
    <row r="173" spans="1:1">
      <c r="A173" s="332"/>
    </row>
    <row r="174" spans="1:1">
      <c r="A174" s="332"/>
    </row>
    <row r="175" spans="1:1">
      <c r="A175" s="332"/>
    </row>
    <row r="176" spans="1:1">
      <c r="A176" s="332"/>
    </row>
    <row r="177" spans="1:1">
      <c r="A177" s="332"/>
    </row>
    <row r="178" spans="1:1">
      <c r="A178" s="332"/>
    </row>
    <row r="179" spans="1:1">
      <c r="A179" s="332"/>
    </row>
    <row r="180" spans="1:1">
      <c r="A180" s="332"/>
    </row>
    <row r="181" spans="1:1">
      <c r="A181" s="332"/>
    </row>
    <row r="182" spans="1:1">
      <c r="A182" s="332"/>
    </row>
    <row r="183" spans="1:1">
      <c r="A183" s="332"/>
    </row>
    <row r="184" spans="1:1">
      <c r="A184" s="332"/>
    </row>
    <row r="185" spans="1:1">
      <c r="A185" s="332"/>
    </row>
    <row r="186" spans="1:1">
      <c r="A186" s="332"/>
    </row>
    <row r="187" spans="1:1">
      <c r="A187" s="332"/>
    </row>
    <row r="188" spans="1:1">
      <c r="A188" s="332"/>
    </row>
    <row r="189" spans="1:1">
      <c r="A189" s="332"/>
    </row>
    <row r="190" spans="1:1">
      <c r="A190" s="332"/>
    </row>
    <row r="191" spans="1:1">
      <c r="A191" s="332"/>
    </row>
    <row r="192" spans="1:1">
      <c r="A192" s="332"/>
    </row>
    <row r="193" spans="1:1">
      <c r="A193" s="332"/>
    </row>
    <row r="194" spans="1:1">
      <c r="A194" s="332"/>
    </row>
    <row r="195" spans="1:1">
      <c r="A195" s="332"/>
    </row>
    <row r="196" spans="1:1">
      <c r="A196" s="332"/>
    </row>
    <row r="197" spans="1:1">
      <c r="A197" s="332"/>
    </row>
    <row r="198" spans="1:1">
      <c r="A198" s="332"/>
    </row>
    <row r="199" spans="1:1">
      <c r="A199" s="332"/>
    </row>
    <row r="200" spans="1:1">
      <c r="A200" s="332"/>
    </row>
    <row r="201" spans="1:1">
      <c r="A201" s="332"/>
    </row>
    <row r="202" spans="1:1">
      <c r="A202" s="332"/>
    </row>
    <row r="203" spans="1:1">
      <c r="A203" s="332"/>
    </row>
    <row r="204" spans="1:1">
      <c r="A204" s="332"/>
    </row>
    <row r="205" spans="1:1">
      <c r="A205" s="332"/>
    </row>
    <row r="206" spans="1:1">
      <c r="A206" s="332"/>
    </row>
    <row r="207" spans="1:1">
      <c r="A207" s="332"/>
    </row>
    <row r="208" spans="1:1">
      <c r="A208" s="332"/>
    </row>
    <row r="209" spans="1:1">
      <c r="A209" s="332"/>
    </row>
    <row r="210" spans="1:1">
      <c r="A210" s="332"/>
    </row>
    <row r="211" spans="1:1">
      <c r="A211" s="332"/>
    </row>
    <row r="212" spans="1:1">
      <c r="A212" s="332"/>
    </row>
    <row r="213" spans="1:1">
      <c r="A213" s="332"/>
    </row>
    <row r="214" spans="1:1">
      <c r="A214" s="332"/>
    </row>
    <row r="215" spans="1:1">
      <c r="A215" s="332"/>
    </row>
    <row r="216" spans="1:1">
      <c r="A216" s="332"/>
    </row>
    <row r="217" spans="1:1">
      <c r="A217" s="332"/>
    </row>
    <row r="218" spans="1:1">
      <c r="A218" s="332"/>
    </row>
    <row r="219" spans="1:1">
      <c r="A219" s="332"/>
    </row>
    <row r="220" spans="1:1">
      <c r="A220" s="332"/>
    </row>
    <row r="221" spans="1:1">
      <c r="A221" s="332"/>
    </row>
    <row r="222" spans="1:1">
      <c r="A222" s="332"/>
    </row>
    <row r="223" spans="1:1">
      <c r="A223" s="332"/>
    </row>
    <row r="224" spans="1:1">
      <c r="A224" s="332"/>
    </row>
    <row r="225" spans="1:1">
      <c r="A225" s="332"/>
    </row>
    <row r="226" spans="1:1">
      <c r="A226" s="332"/>
    </row>
    <row r="227" spans="1:1">
      <c r="A227" s="332"/>
    </row>
    <row r="228" spans="1:1">
      <c r="A228" s="332"/>
    </row>
    <row r="229" spans="1:1">
      <c r="A229" s="332"/>
    </row>
    <row r="230" spans="1:1">
      <c r="A230" s="332"/>
    </row>
    <row r="231" spans="1:1">
      <c r="A231" s="332"/>
    </row>
    <row r="232" spans="1:1">
      <c r="A232" s="332"/>
    </row>
    <row r="233" spans="1:1">
      <c r="A233" s="332"/>
    </row>
    <row r="234" spans="1:1">
      <c r="A234" s="332"/>
    </row>
    <row r="235" spans="1:1">
      <c r="A235" s="332"/>
    </row>
    <row r="236" spans="1:1">
      <c r="A236" s="332"/>
    </row>
    <row r="237" spans="1:1">
      <c r="A237" s="332"/>
    </row>
    <row r="238" spans="1:1">
      <c r="A238" s="332"/>
    </row>
    <row r="239" spans="1:1">
      <c r="A239" s="332"/>
    </row>
    <row r="240" spans="1:1">
      <c r="A240" s="332"/>
    </row>
    <row r="241" spans="1:1">
      <c r="A241" s="332"/>
    </row>
    <row r="242" spans="1:1">
      <c r="A242" s="332"/>
    </row>
    <row r="243" spans="1:1">
      <c r="A243" s="332"/>
    </row>
    <row r="244" spans="1:1">
      <c r="A244" s="332"/>
    </row>
    <row r="245" spans="1:1">
      <c r="A245" s="332"/>
    </row>
    <row r="246" spans="1:1">
      <c r="A246" s="332"/>
    </row>
    <row r="247" spans="1:1">
      <c r="A247" s="332"/>
    </row>
    <row r="248" spans="1:1">
      <c r="A248" s="332"/>
    </row>
    <row r="249" spans="1:1">
      <c r="A249" s="332"/>
    </row>
    <row r="250" spans="1:1">
      <c r="A250" s="332"/>
    </row>
    <row r="251" spans="1:1">
      <c r="A251" s="332"/>
    </row>
    <row r="252" spans="1:1">
      <c r="A252" s="332"/>
    </row>
    <row r="253" spans="1:1">
      <c r="A253" s="332"/>
    </row>
    <row r="254" spans="1:1">
      <c r="A254" s="332"/>
    </row>
    <row r="255" spans="1:1">
      <c r="A255" s="332"/>
    </row>
    <row r="256" spans="1:1">
      <c r="A256" s="332"/>
    </row>
    <row r="257" spans="1:1">
      <c r="A257" s="332"/>
    </row>
    <row r="258" spans="1:1">
      <c r="A258" s="332"/>
    </row>
    <row r="259" spans="1:1">
      <c r="A259" s="332"/>
    </row>
    <row r="260" spans="1:1">
      <c r="A260" s="332"/>
    </row>
    <row r="261" spans="1:1">
      <c r="A261" s="332"/>
    </row>
    <row r="262" spans="1:1">
      <c r="A262" s="332"/>
    </row>
    <row r="263" spans="1:1">
      <c r="A263" s="332"/>
    </row>
    <row r="264" spans="1:1">
      <c r="A264" s="332"/>
    </row>
    <row r="265" spans="1:1">
      <c r="A265" s="332"/>
    </row>
  </sheetData>
  <mergeCells count="12">
    <mergeCell ref="G42:I42"/>
    <mergeCell ref="C43:D43"/>
    <mergeCell ref="G43:I43"/>
    <mergeCell ref="A2:H2"/>
    <mergeCell ref="A4:A5"/>
    <mergeCell ref="B4:B5"/>
    <mergeCell ref="C4:C5"/>
    <mergeCell ref="D4:D5"/>
    <mergeCell ref="E4:E5"/>
    <mergeCell ref="F4:F5"/>
    <mergeCell ref="G4:J4"/>
    <mergeCell ref="C42:E42"/>
  </mergeCells>
  <pageMargins left="0.59055118110236227" right="0.59055118110236227" top="0.98425196850393704" bottom="0.59055118110236227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97"/>
  <sheetViews>
    <sheetView view="pageBreakPreview" topLeftCell="A34" zoomScale="75" zoomScaleNormal="75" zoomScaleSheetLayoutView="75" workbookViewId="0">
      <selection activeCell="F53" sqref="F53"/>
    </sheetView>
  </sheetViews>
  <sheetFormatPr defaultColWidth="77.85546875" defaultRowHeight="20.25"/>
  <cols>
    <col min="1" max="1" width="110.5703125" style="71" customWidth="1"/>
    <col min="2" max="2" width="15.28515625" style="72" customWidth="1"/>
    <col min="3" max="3" width="15.85546875" style="72" customWidth="1"/>
    <col min="4" max="4" width="18.140625" style="72" customWidth="1"/>
    <col min="5" max="5" width="17.28515625" style="72" customWidth="1"/>
    <col min="6" max="7" width="15.85546875" style="71" customWidth="1"/>
    <col min="8" max="8" width="15.140625" style="71" customWidth="1"/>
    <col min="9" max="10" width="15.85546875" style="71" customWidth="1"/>
    <col min="11" max="11" width="10" style="71" customWidth="1"/>
    <col min="12" max="12" width="9.5703125" style="71" customWidth="1"/>
    <col min="13" max="255" width="9.140625" style="71" customWidth="1"/>
    <col min="256" max="16384" width="77.85546875" style="71"/>
  </cols>
  <sheetData>
    <row r="1" spans="1:10" ht="26.25" customHeight="1">
      <c r="J1" s="73" t="s">
        <v>358</v>
      </c>
    </row>
    <row r="2" spans="1:10" ht="32.25" customHeight="1">
      <c r="A2" s="562" t="s">
        <v>112</v>
      </c>
      <c r="B2" s="562"/>
      <c r="C2" s="562"/>
      <c r="D2" s="562"/>
      <c r="E2" s="562"/>
      <c r="F2" s="562"/>
      <c r="G2" s="562"/>
      <c r="H2" s="562"/>
      <c r="I2" s="562"/>
      <c r="J2" s="562"/>
    </row>
    <row r="3" spans="1:10" ht="27.75" customHeight="1">
      <c r="A3" s="72"/>
      <c r="F3" s="72"/>
      <c r="G3" s="72"/>
      <c r="H3" s="72"/>
      <c r="I3" s="72"/>
      <c r="J3" s="87" t="s">
        <v>364</v>
      </c>
    </row>
    <row r="4" spans="1:10" ht="38.25" customHeight="1">
      <c r="A4" s="563" t="s">
        <v>166</v>
      </c>
      <c r="B4" s="564" t="s">
        <v>17</v>
      </c>
      <c r="C4" s="543" t="s">
        <v>443</v>
      </c>
      <c r="D4" s="543" t="s">
        <v>444</v>
      </c>
      <c r="E4" s="545" t="s">
        <v>440</v>
      </c>
      <c r="F4" s="543" t="s">
        <v>445</v>
      </c>
      <c r="G4" s="565" t="s">
        <v>337</v>
      </c>
      <c r="H4" s="565"/>
      <c r="I4" s="565"/>
      <c r="J4" s="565"/>
    </row>
    <row r="5" spans="1:10" ht="92.25" customHeight="1">
      <c r="A5" s="563"/>
      <c r="B5" s="564"/>
      <c r="C5" s="544"/>
      <c r="D5" s="544"/>
      <c r="E5" s="546"/>
      <c r="F5" s="544"/>
      <c r="G5" s="74" t="s">
        <v>129</v>
      </c>
      <c r="H5" s="74" t="s">
        <v>130</v>
      </c>
      <c r="I5" s="74" t="s">
        <v>131</v>
      </c>
      <c r="J5" s="74" t="s">
        <v>63</v>
      </c>
    </row>
    <row r="6" spans="1:10" ht="30" customHeight="1">
      <c r="A6" s="75">
        <v>1</v>
      </c>
      <c r="B6" s="76">
        <v>2</v>
      </c>
      <c r="C6" s="281">
        <v>3</v>
      </c>
      <c r="D6" s="281">
        <v>4</v>
      </c>
      <c r="E6" s="76">
        <v>5</v>
      </c>
      <c r="F6" s="76">
        <v>6</v>
      </c>
      <c r="G6" s="76">
        <v>7</v>
      </c>
      <c r="H6" s="76">
        <v>8</v>
      </c>
      <c r="I6" s="76">
        <v>9</v>
      </c>
      <c r="J6" s="76">
        <v>10</v>
      </c>
    </row>
    <row r="7" spans="1:10" ht="35.25" customHeight="1">
      <c r="A7" s="567" t="s">
        <v>110</v>
      </c>
      <c r="B7" s="568"/>
      <c r="C7" s="568"/>
      <c r="D7" s="568"/>
      <c r="E7" s="568"/>
      <c r="F7" s="568"/>
      <c r="G7" s="568"/>
      <c r="H7" s="568"/>
      <c r="I7" s="568"/>
      <c r="J7" s="569"/>
    </row>
    <row r="8" spans="1:10" ht="45.75" customHeight="1">
      <c r="A8" s="383" t="s">
        <v>51</v>
      </c>
      <c r="B8" s="64">
        <v>2000</v>
      </c>
      <c r="C8" s="204">
        <v>729</v>
      </c>
      <c r="D8" s="204">
        <v>727</v>
      </c>
      <c r="E8" s="204">
        <v>755</v>
      </c>
      <c r="F8" s="211">
        <v>755</v>
      </c>
      <c r="G8" s="211">
        <v>755</v>
      </c>
      <c r="H8" s="211">
        <v>773</v>
      </c>
      <c r="I8" s="211">
        <v>787</v>
      </c>
      <c r="J8" s="211">
        <v>793</v>
      </c>
    </row>
    <row r="9" spans="1:10" ht="49.5" customHeight="1">
      <c r="A9" s="384" t="s">
        <v>252</v>
      </c>
      <c r="B9" s="56">
        <v>2010</v>
      </c>
      <c r="C9" s="203">
        <f>SUM(C10:C10)</f>
        <v>-3</v>
      </c>
      <c r="D9" s="203">
        <f>SUM(D10:D10)</f>
        <v>-15</v>
      </c>
      <c r="E9" s="202">
        <f>SUM(E10:E10)</f>
        <v>0</v>
      </c>
      <c r="F9" s="202">
        <f t="shared" ref="F9:F43" si="0">SUM(G9:J9)</f>
        <v>-16</v>
      </c>
      <c r="G9" s="202">
        <f>SUM(G10:G10)</f>
        <v>-2</v>
      </c>
      <c r="H9" s="202">
        <f>SUM(H10:H10)</f>
        <v>-2</v>
      </c>
      <c r="I9" s="202">
        <f>SUM(I10:I10)</f>
        <v>-1</v>
      </c>
      <c r="J9" s="202">
        <f>SUM(J10:J10)</f>
        <v>-11</v>
      </c>
    </row>
    <row r="10" spans="1:10" ht="53.25" customHeight="1">
      <c r="A10" s="385" t="s">
        <v>450</v>
      </c>
      <c r="B10" s="56">
        <v>2011</v>
      </c>
      <c r="C10" s="212">
        <v>-3</v>
      </c>
      <c r="D10" s="212">
        <v>-15</v>
      </c>
      <c r="E10" s="214" t="s">
        <v>202</v>
      </c>
      <c r="F10" s="202">
        <f>SUM(G10:J10)</f>
        <v>-16</v>
      </c>
      <c r="G10" s="212">
        <v>-2</v>
      </c>
      <c r="H10" s="212">
        <v>-2</v>
      </c>
      <c r="I10" s="213">
        <v>-1</v>
      </c>
      <c r="J10" s="213">
        <v>-11</v>
      </c>
    </row>
    <row r="11" spans="1:10" ht="32.25" customHeight="1">
      <c r="A11" s="385" t="s">
        <v>134</v>
      </c>
      <c r="B11" s="56">
        <v>2020</v>
      </c>
      <c r="C11" s="282"/>
      <c r="D11" s="282"/>
      <c r="E11" s="214"/>
      <c r="F11" s="214">
        <f t="shared" si="0"/>
        <v>0</v>
      </c>
      <c r="G11" s="214"/>
      <c r="H11" s="214"/>
      <c r="I11" s="214"/>
      <c r="J11" s="214"/>
    </row>
    <row r="12" spans="1:10" ht="32.25" customHeight="1">
      <c r="A12" s="385" t="s">
        <v>60</v>
      </c>
      <c r="B12" s="56">
        <v>2030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</row>
    <row r="13" spans="1:10" ht="38.25" customHeight="1">
      <c r="A13" s="385" t="s">
        <v>451</v>
      </c>
      <c r="B13" s="56">
        <v>2031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</row>
    <row r="14" spans="1:10" ht="32.25" customHeight="1">
      <c r="A14" s="385" t="s">
        <v>25</v>
      </c>
      <c r="B14" s="56">
        <v>2040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0</v>
      </c>
    </row>
    <row r="15" spans="1:10" ht="35.25" customHeight="1">
      <c r="A15" s="385" t="s">
        <v>91</v>
      </c>
      <c r="B15" s="56">
        <v>2050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</row>
    <row r="16" spans="1:10" ht="33.75" customHeight="1">
      <c r="A16" s="385" t="s">
        <v>92</v>
      </c>
      <c r="B16" s="56">
        <v>2060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</row>
    <row r="17" spans="1:10" ht="48.75" customHeight="1">
      <c r="A17" s="383" t="s">
        <v>52</v>
      </c>
      <c r="B17" s="64">
        <v>2070</v>
      </c>
      <c r="C17" s="210">
        <f>SUM(C8,C9,C11,C12,C14,C15,C16)+'I. Фін результат'!C75</f>
        <v>755</v>
      </c>
      <c r="D17" s="210">
        <f>SUM(D8,D9,D11,D12,D14,D15,D16)+'I. Фін результат'!D75</f>
        <v>862</v>
      </c>
      <c r="E17" s="211">
        <f>SUM(E8,E9,E11,E12,E14,E15,E16)+'I. Фін результат'!E75</f>
        <v>755</v>
      </c>
      <c r="F17" s="211">
        <f>SUM(F8,F9,F11,F12,F14,F15,F16)+'I. Фін результат'!F75</f>
        <v>890</v>
      </c>
      <c r="G17" s="211">
        <f>SUM(G8,G9,G11,G12,G14,G15,G16)+'I. Фін результат'!G75</f>
        <v>773</v>
      </c>
      <c r="H17" s="211">
        <f>SUM(H8,H9,H11,H12,H14,H15,H16)+'I. Фін результат'!H75</f>
        <v>787</v>
      </c>
      <c r="I17" s="211">
        <f>SUM(I8,I9,I11,I12,I14,I15,I16)+'I. Фін результат'!I75</f>
        <v>793</v>
      </c>
      <c r="J17" s="211">
        <f>SUM(J8,J9,J11,J12,J14,J15,J16)+'I. Фін результат'!J75</f>
        <v>890</v>
      </c>
    </row>
    <row r="18" spans="1:10" ht="36" customHeight="1">
      <c r="A18" s="570" t="s">
        <v>370</v>
      </c>
      <c r="B18" s="570"/>
      <c r="C18" s="570"/>
      <c r="D18" s="570"/>
      <c r="E18" s="570"/>
      <c r="F18" s="570"/>
      <c r="G18" s="570"/>
      <c r="H18" s="570"/>
      <c r="I18" s="570"/>
      <c r="J18" s="570"/>
    </row>
    <row r="19" spans="1:10" ht="54" customHeight="1">
      <c r="A19" s="58" t="s">
        <v>371</v>
      </c>
      <c r="B19" s="64">
        <v>2110</v>
      </c>
      <c r="C19" s="210">
        <f>SUM(C20:C26)</f>
        <v>107</v>
      </c>
      <c r="D19" s="210">
        <f>SUM(D20:D26)</f>
        <v>204</v>
      </c>
      <c r="E19" s="211">
        <f>SUM(E20:E26)</f>
        <v>135</v>
      </c>
      <c r="F19" s="211">
        <f t="shared" si="0"/>
        <v>185</v>
      </c>
      <c r="G19" s="211">
        <f>SUM(G20:G26)</f>
        <v>50</v>
      </c>
      <c r="H19" s="211">
        <f>SUM(H20:H26)</f>
        <v>55</v>
      </c>
      <c r="I19" s="211">
        <f>SUM(I20:I26)</f>
        <v>23</v>
      </c>
      <c r="J19" s="211">
        <f>SUM(J20:J26)</f>
        <v>57</v>
      </c>
    </row>
    <row r="20" spans="1:10" ht="40.5" customHeight="1">
      <c r="A20" s="57" t="s">
        <v>342</v>
      </c>
      <c r="B20" s="56">
        <v>2111</v>
      </c>
      <c r="C20" s="205">
        <v>52</v>
      </c>
      <c r="D20" s="205">
        <v>95</v>
      </c>
      <c r="E20" s="190">
        <v>54</v>
      </c>
      <c r="F20" s="229">
        <f t="shared" si="0"/>
        <v>80</v>
      </c>
      <c r="G20" s="229">
        <v>20</v>
      </c>
      <c r="H20" s="229">
        <v>25</v>
      </c>
      <c r="I20" s="229">
        <v>10</v>
      </c>
      <c r="J20" s="229">
        <v>25</v>
      </c>
    </row>
    <row r="21" spans="1:10" s="77" customFormat="1" ht="37.5" customHeight="1">
      <c r="A21" s="59" t="s">
        <v>343</v>
      </c>
      <c r="B21" s="60">
        <v>2112</v>
      </c>
      <c r="C21" s="282">
        <v>0</v>
      </c>
      <c r="D21" s="282">
        <v>0</v>
      </c>
      <c r="E21" s="282">
        <v>0</v>
      </c>
      <c r="F21" s="282">
        <v>0</v>
      </c>
      <c r="G21" s="282">
        <v>0</v>
      </c>
      <c r="H21" s="282">
        <v>0</v>
      </c>
      <c r="I21" s="282">
        <v>0</v>
      </c>
      <c r="J21" s="282">
        <v>0</v>
      </c>
    </row>
    <row r="22" spans="1:10" ht="30.75" customHeight="1">
      <c r="A22" s="57" t="s">
        <v>75</v>
      </c>
      <c r="B22" s="56">
        <v>2113</v>
      </c>
      <c r="C22" s="283"/>
      <c r="D22" s="283"/>
      <c r="E22" s="100"/>
      <c r="F22" s="100">
        <f t="shared" si="0"/>
        <v>0</v>
      </c>
      <c r="G22" s="100"/>
      <c r="H22" s="100"/>
      <c r="I22" s="100"/>
      <c r="J22" s="100"/>
    </row>
    <row r="23" spans="1:10" ht="36.75" customHeight="1">
      <c r="A23" s="57" t="s">
        <v>84</v>
      </c>
      <c r="B23" s="56">
        <v>2114</v>
      </c>
      <c r="C23" s="283"/>
      <c r="D23" s="283"/>
      <c r="E23" s="100"/>
      <c r="F23" s="100">
        <f t="shared" si="0"/>
        <v>0</v>
      </c>
      <c r="G23" s="100"/>
      <c r="H23" s="100"/>
      <c r="I23" s="100"/>
      <c r="J23" s="100"/>
    </row>
    <row r="24" spans="1:10" ht="36.75" customHeight="1">
      <c r="A24" s="57" t="s">
        <v>300</v>
      </c>
      <c r="B24" s="56">
        <v>2115</v>
      </c>
      <c r="C24" s="283"/>
      <c r="D24" s="283"/>
      <c r="E24" s="100"/>
      <c r="F24" s="100">
        <f t="shared" si="0"/>
        <v>0</v>
      </c>
      <c r="G24" s="100"/>
      <c r="H24" s="100"/>
      <c r="I24" s="100"/>
      <c r="J24" s="100"/>
    </row>
    <row r="25" spans="1:10" ht="35.25" customHeight="1">
      <c r="A25" s="57" t="s">
        <v>372</v>
      </c>
      <c r="B25" s="56">
        <v>2116</v>
      </c>
      <c r="C25" s="205">
        <v>55</v>
      </c>
      <c r="D25" s="205">
        <v>109</v>
      </c>
      <c r="E25" s="190">
        <v>81</v>
      </c>
      <c r="F25" s="229">
        <f t="shared" si="0"/>
        <v>105</v>
      </c>
      <c r="G25" s="229">
        <v>30</v>
      </c>
      <c r="H25" s="229">
        <v>30</v>
      </c>
      <c r="I25" s="229">
        <v>13</v>
      </c>
      <c r="J25" s="229">
        <v>32</v>
      </c>
    </row>
    <row r="26" spans="1:10" ht="35.25" customHeight="1">
      <c r="A26" s="57" t="s">
        <v>287</v>
      </c>
      <c r="B26" s="56">
        <v>2117</v>
      </c>
      <c r="C26" s="283"/>
      <c r="D26" s="283"/>
      <c r="E26" s="100"/>
      <c r="F26" s="100">
        <f t="shared" si="0"/>
        <v>0</v>
      </c>
      <c r="G26" s="100"/>
      <c r="H26" s="100"/>
      <c r="I26" s="100"/>
      <c r="J26" s="100"/>
    </row>
    <row r="27" spans="1:10" ht="54" customHeight="1">
      <c r="A27" s="58" t="s">
        <v>373</v>
      </c>
      <c r="B27" s="64">
        <v>2120</v>
      </c>
      <c r="C27" s="210">
        <f>SUM(C28:C35)</f>
        <v>659</v>
      </c>
      <c r="D27" s="210">
        <f t="shared" ref="D27:E27" si="1">SUM(D28:D35)</f>
        <v>1350</v>
      </c>
      <c r="E27" s="211">
        <f t="shared" si="1"/>
        <v>971</v>
      </c>
      <c r="F27" s="211">
        <f>SUM(G27:J27)</f>
        <v>1319</v>
      </c>
      <c r="G27" s="211">
        <f>SUM(G28:G35)</f>
        <v>372</v>
      </c>
      <c r="H27" s="211">
        <f>SUM(H28:H35)</f>
        <v>367</v>
      </c>
      <c r="I27" s="211">
        <f>SUM(I28:I35)</f>
        <v>162</v>
      </c>
      <c r="J27" s="211">
        <f>SUM(J28:J35)</f>
        <v>418</v>
      </c>
    </row>
    <row r="28" spans="1:10" ht="31.5" customHeight="1">
      <c r="A28" s="59" t="s">
        <v>262</v>
      </c>
      <c r="B28" s="56">
        <v>2121</v>
      </c>
      <c r="C28" s="200">
        <v>6</v>
      </c>
      <c r="D28" s="200">
        <v>33</v>
      </c>
      <c r="E28" s="201">
        <v>0</v>
      </c>
      <c r="F28" s="201">
        <f t="shared" si="0"/>
        <v>33</v>
      </c>
      <c r="G28" s="201">
        <v>4</v>
      </c>
      <c r="H28" s="201">
        <v>4</v>
      </c>
      <c r="I28" s="201">
        <v>2</v>
      </c>
      <c r="J28" s="201">
        <v>23</v>
      </c>
    </row>
    <row r="29" spans="1:10" ht="35.25" customHeight="1">
      <c r="A29" s="57" t="s">
        <v>74</v>
      </c>
      <c r="B29" s="56">
        <v>2122</v>
      </c>
      <c r="C29" s="200">
        <v>650</v>
      </c>
      <c r="D29" s="200">
        <v>1302</v>
      </c>
      <c r="E29" s="201">
        <v>971</v>
      </c>
      <c r="F29" s="201">
        <f t="shared" si="0"/>
        <v>1270</v>
      </c>
      <c r="G29" s="201">
        <v>366</v>
      </c>
      <c r="H29" s="201">
        <v>361</v>
      </c>
      <c r="I29" s="201">
        <v>159</v>
      </c>
      <c r="J29" s="201">
        <v>384</v>
      </c>
    </row>
    <row r="30" spans="1:10" ht="30.75" customHeight="1">
      <c r="A30" s="57" t="s">
        <v>75</v>
      </c>
      <c r="B30" s="56">
        <v>2123</v>
      </c>
      <c r="C30" s="205"/>
      <c r="D30" s="205"/>
      <c r="E30" s="190"/>
      <c r="F30" s="100">
        <f t="shared" si="0"/>
        <v>0</v>
      </c>
      <c r="G30" s="100"/>
      <c r="H30" s="100"/>
      <c r="I30" s="100"/>
      <c r="J30" s="100"/>
    </row>
    <row r="31" spans="1:10" ht="32.25" customHeight="1">
      <c r="A31" s="57" t="s">
        <v>292</v>
      </c>
      <c r="B31" s="56">
        <v>2124</v>
      </c>
      <c r="C31" s="200"/>
      <c r="D31" s="200"/>
      <c r="E31" s="201"/>
      <c r="F31" s="201">
        <f t="shared" si="0"/>
        <v>0</v>
      </c>
      <c r="G31" s="201"/>
      <c r="H31" s="201"/>
      <c r="I31" s="201"/>
      <c r="J31" s="201"/>
    </row>
    <row r="32" spans="1:10" ht="32.25" customHeight="1">
      <c r="A32" s="57" t="s">
        <v>293</v>
      </c>
      <c r="B32" s="56">
        <v>2125</v>
      </c>
      <c r="C32" s="283"/>
      <c r="D32" s="283"/>
      <c r="E32" s="100"/>
      <c r="F32" s="100">
        <f t="shared" si="0"/>
        <v>0</v>
      </c>
      <c r="G32" s="100"/>
      <c r="H32" s="100"/>
      <c r="I32" s="100"/>
      <c r="J32" s="100"/>
    </row>
    <row r="33" spans="1:12" ht="72.75" customHeight="1">
      <c r="A33" s="57" t="s">
        <v>452</v>
      </c>
      <c r="B33" s="56">
        <v>2126</v>
      </c>
      <c r="C33" s="200">
        <v>3</v>
      </c>
      <c r="D33" s="200">
        <v>15</v>
      </c>
      <c r="E33" s="201">
        <v>0</v>
      </c>
      <c r="F33" s="201">
        <f t="shared" si="0"/>
        <v>16</v>
      </c>
      <c r="G33" s="201">
        <v>2</v>
      </c>
      <c r="H33" s="201">
        <v>2</v>
      </c>
      <c r="I33" s="201">
        <v>1</v>
      </c>
      <c r="J33" s="201">
        <v>11</v>
      </c>
    </row>
    <row r="34" spans="1:12" ht="36.75" customHeight="1">
      <c r="A34" s="57" t="s">
        <v>300</v>
      </c>
      <c r="B34" s="56">
        <v>2127</v>
      </c>
      <c r="C34" s="283"/>
      <c r="D34" s="283"/>
      <c r="E34" s="100"/>
      <c r="F34" s="100">
        <f t="shared" si="0"/>
        <v>0</v>
      </c>
      <c r="G34" s="100"/>
      <c r="H34" s="100"/>
      <c r="I34" s="100"/>
      <c r="J34" s="100"/>
    </row>
    <row r="35" spans="1:12" ht="39.75" customHeight="1">
      <c r="A35" s="57" t="s">
        <v>287</v>
      </c>
      <c r="B35" s="56">
        <v>2128</v>
      </c>
      <c r="C35" s="283"/>
      <c r="D35" s="283"/>
      <c r="E35" s="100"/>
      <c r="F35" s="100">
        <f t="shared" si="0"/>
        <v>0</v>
      </c>
      <c r="G35" s="100"/>
      <c r="H35" s="100"/>
      <c r="I35" s="100"/>
      <c r="J35" s="100"/>
    </row>
    <row r="36" spans="1:12" s="78" customFormat="1" ht="56.25" customHeight="1">
      <c r="A36" s="58" t="s">
        <v>374</v>
      </c>
      <c r="B36" s="79">
        <v>2130</v>
      </c>
      <c r="C36" s="210">
        <f>SUM(C37:C39)</f>
        <v>863</v>
      </c>
      <c r="D36" s="210">
        <f>SUM(D37:D39)</f>
        <v>1602</v>
      </c>
      <c r="E36" s="211">
        <f>SUM(E37:E39)</f>
        <v>1323</v>
      </c>
      <c r="F36" s="211">
        <f t="shared" si="0"/>
        <v>1569</v>
      </c>
      <c r="G36" s="211">
        <f>SUM(G37:G39)</f>
        <v>452</v>
      </c>
      <c r="H36" s="211">
        <f>SUM(H37:H39)</f>
        <v>447</v>
      </c>
      <c r="I36" s="211">
        <f>SUM(I37:I39)</f>
        <v>195</v>
      </c>
      <c r="J36" s="211">
        <f>SUM(J37:J39)</f>
        <v>475</v>
      </c>
      <c r="K36" s="71"/>
    </row>
    <row r="37" spans="1:12" ht="32.25" customHeight="1">
      <c r="A37" s="57" t="s">
        <v>288</v>
      </c>
      <c r="B37" s="56">
        <v>2131</v>
      </c>
      <c r="C37" s="283"/>
      <c r="D37" s="283"/>
      <c r="E37" s="100"/>
      <c r="F37" s="100">
        <f t="shared" si="0"/>
        <v>0</v>
      </c>
      <c r="G37" s="100"/>
      <c r="H37" s="100"/>
      <c r="I37" s="100"/>
      <c r="J37" s="100"/>
    </row>
    <row r="38" spans="1:12" ht="39.75" customHeight="1">
      <c r="A38" s="57" t="s">
        <v>289</v>
      </c>
      <c r="B38" s="56">
        <v>2132</v>
      </c>
      <c r="C38" s="200">
        <v>846</v>
      </c>
      <c r="D38" s="200">
        <v>1563</v>
      </c>
      <c r="E38" s="200">
        <v>1299</v>
      </c>
      <c r="F38" s="201">
        <f t="shared" si="0"/>
        <v>1532</v>
      </c>
      <c r="G38" s="200">
        <v>442</v>
      </c>
      <c r="H38" s="200">
        <v>435</v>
      </c>
      <c r="I38" s="200">
        <v>192</v>
      </c>
      <c r="J38" s="200">
        <v>463</v>
      </c>
    </row>
    <row r="39" spans="1:12" ht="33.75" customHeight="1">
      <c r="A39" s="57" t="s">
        <v>290</v>
      </c>
      <c r="B39" s="56">
        <v>2133</v>
      </c>
      <c r="C39" s="205">
        <v>17</v>
      </c>
      <c r="D39" s="205">
        <v>39</v>
      </c>
      <c r="E39" s="404">
        <v>24</v>
      </c>
      <c r="F39" s="404">
        <f t="shared" si="0"/>
        <v>37</v>
      </c>
      <c r="G39" s="404">
        <v>10</v>
      </c>
      <c r="H39" s="404">
        <v>12</v>
      </c>
      <c r="I39" s="404">
        <v>3</v>
      </c>
      <c r="J39" s="404">
        <v>12</v>
      </c>
    </row>
    <row r="40" spans="1:12" s="77" customFormat="1" ht="32.25" customHeight="1">
      <c r="A40" s="58" t="s">
        <v>291</v>
      </c>
      <c r="B40" s="79">
        <v>2140</v>
      </c>
      <c r="C40" s="284">
        <f>SUM(C41,C42)</f>
        <v>0</v>
      </c>
      <c r="D40" s="284">
        <f>SUM(D41,D42)</f>
        <v>0</v>
      </c>
      <c r="E40" s="101">
        <f>SUM(E41,E42)</f>
        <v>0</v>
      </c>
      <c r="F40" s="101">
        <f>SUM(G40:J40)</f>
        <v>0</v>
      </c>
      <c r="G40" s="101">
        <f>SUM(G41,G42)</f>
        <v>0</v>
      </c>
      <c r="H40" s="101">
        <f>SUM(H41,H42)</f>
        <v>0</v>
      </c>
      <c r="I40" s="101">
        <f>SUM(I41,I42)</f>
        <v>0</v>
      </c>
      <c r="J40" s="101">
        <f>SUM(J41,J42)</f>
        <v>0</v>
      </c>
    </row>
    <row r="41" spans="1:12" ht="66.75" customHeight="1">
      <c r="A41" s="59" t="s">
        <v>253</v>
      </c>
      <c r="B41" s="60">
        <v>2141</v>
      </c>
      <c r="C41" s="283"/>
      <c r="D41" s="283"/>
      <c r="E41" s="100"/>
      <c r="F41" s="100">
        <f t="shared" si="0"/>
        <v>0</v>
      </c>
      <c r="G41" s="100"/>
      <c r="H41" s="100"/>
      <c r="I41" s="100"/>
      <c r="J41" s="100"/>
    </row>
    <row r="42" spans="1:12" ht="39" customHeight="1">
      <c r="A42" s="59" t="s">
        <v>453</v>
      </c>
      <c r="B42" s="60">
        <v>2142</v>
      </c>
      <c r="C42" s="283"/>
      <c r="D42" s="283"/>
      <c r="E42" s="100"/>
      <c r="F42" s="100">
        <f t="shared" si="0"/>
        <v>0</v>
      </c>
      <c r="G42" s="100"/>
      <c r="H42" s="100"/>
      <c r="I42" s="100"/>
      <c r="J42" s="100"/>
    </row>
    <row r="43" spans="1:12" s="77" customFormat="1" ht="39.75" customHeight="1">
      <c r="A43" s="58" t="s">
        <v>341</v>
      </c>
      <c r="B43" s="79">
        <v>2200</v>
      </c>
      <c r="C43" s="210">
        <f>SUM(C19,C27,C36,C40)</f>
        <v>1629</v>
      </c>
      <c r="D43" s="210">
        <f>SUM(D19,D27,D36,D40)</f>
        <v>3156</v>
      </c>
      <c r="E43" s="211">
        <f>SUM(E19,E27,E36,E40)</f>
        <v>2429</v>
      </c>
      <c r="F43" s="211">
        <f t="shared" si="0"/>
        <v>3073</v>
      </c>
      <c r="G43" s="211">
        <f>SUM(G19,G27,G36,G40)</f>
        <v>874</v>
      </c>
      <c r="H43" s="211">
        <f>SUM(H19,H27,H36,H40)</f>
        <v>869</v>
      </c>
      <c r="I43" s="211">
        <f>SUM(I19,I27,I36,I40)</f>
        <v>380</v>
      </c>
      <c r="J43" s="211">
        <f>SUM(J19,J27,J36,J40)</f>
        <v>950</v>
      </c>
      <c r="K43" s="71"/>
    </row>
    <row r="44" spans="1:12" s="77" customFormat="1" ht="20.100000000000001" customHeight="1">
      <c r="A44" s="80"/>
      <c r="B44" s="81"/>
      <c r="C44" s="285"/>
      <c r="D44" s="286"/>
      <c r="E44" s="83"/>
      <c r="F44" s="82"/>
      <c r="G44" s="83"/>
      <c r="H44" s="83"/>
      <c r="I44" s="83"/>
      <c r="J44" s="83"/>
    </row>
    <row r="45" spans="1:12" s="77" customFormat="1" ht="1.5" customHeight="1">
      <c r="A45" s="80"/>
      <c r="B45" s="81"/>
      <c r="C45" s="285"/>
      <c r="D45" s="286"/>
      <c r="E45" s="83"/>
      <c r="F45" s="82"/>
      <c r="G45" s="83"/>
      <c r="H45" s="83"/>
      <c r="I45" s="83"/>
      <c r="J45" s="83"/>
    </row>
    <row r="46" spans="1:12" s="45" customFormat="1" ht="40.5" customHeight="1">
      <c r="A46" s="387" t="s">
        <v>361</v>
      </c>
      <c r="B46" s="69"/>
      <c r="C46" s="571" t="s">
        <v>85</v>
      </c>
      <c r="D46" s="572"/>
      <c r="E46" s="572"/>
      <c r="F46" s="572"/>
      <c r="G46" s="70"/>
      <c r="H46" s="547" t="s">
        <v>501</v>
      </c>
      <c r="I46" s="573"/>
      <c r="J46" s="573"/>
    </row>
    <row r="47" spans="1:12" s="67" customFormat="1" ht="31.5" customHeight="1">
      <c r="A47" s="386" t="s">
        <v>369</v>
      </c>
      <c r="B47" s="44"/>
      <c r="C47" s="566" t="s">
        <v>69</v>
      </c>
      <c r="D47" s="566"/>
      <c r="E47" s="566"/>
      <c r="F47" s="566"/>
      <c r="G47" s="48"/>
      <c r="H47" s="522" t="s">
        <v>432</v>
      </c>
      <c r="I47" s="522"/>
      <c r="J47" s="522"/>
    </row>
    <row r="48" spans="1:12" s="72" customFormat="1">
      <c r="A48" s="84"/>
      <c r="B48" s="81"/>
      <c r="E48" s="81"/>
      <c r="F48" s="85"/>
      <c r="G48" s="85"/>
      <c r="H48" s="85"/>
      <c r="I48" s="85"/>
      <c r="J48" s="85"/>
      <c r="K48" s="71"/>
      <c r="L48" s="71"/>
    </row>
    <row r="49" spans="1:12" s="72" customFormat="1">
      <c r="A49" s="84"/>
      <c r="B49" s="81"/>
      <c r="E49" s="81"/>
      <c r="F49" s="85"/>
      <c r="G49" s="85"/>
      <c r="H49" s="85"/>
      <c r="I49" s="85"/>
      <c r="J49" s="85"/>
      <c r="K49" s="71"/>
      <c r="L49" s="71"/>
    </row>
    <row r="50" spans="1:12" s="72" customFormat="1">
      <c r="A50" s="84"/>
      <c r="B50" s="72" t="s">
        <v>536</v>
      </c>
      <c r="C50" s="448">
        <v>647.81999999999994</v>
      </c>
      <c r="D50" s="449">
        <v>1302.8399999999999</v>
      </c>
      <c r="E50" s="450">
        <v>977.21999999999991</v>
      </c>
      <c r="F50" s="450">
        <v>1269.18</v>
      </c>
      <c r="H50" s="85"/>
      <c r="I50" s="85"/>
      <c r="J50" s="85"/>
      <c r="K50" s="71"/>
      <c r="L50" s="71"/>
    </row>
    <row r="51" spans="1:12" s="72" customFormat="1">
      <c r="A51" s="84"/>
      <c r="B51" s="72" t="s">
        <v>537</v>
      </c>
      <c r="C51" s="448">
        <v>53.984999999999999</v>
      </c>
      <c r="D51" s="449">
        <v>108.57</v>
      </c>
      <c r="E51" s="450">
        <v>81.435000000000002</v>
      </c>
      <c r="F51" s="450">
        <v>105.765</v>
      </c>
      <c r="H51" s="85"/>
      <c r="I51" s="85"/>
      <c r="J51" s="85"/>
      <c r="K51" s="71"/>
      <c r="L51" s="71"/>
    </row>
    <row r="52" spans="1:12" s="72" customFormat="1">
      <c r="A52" s="84"/>
      <c r="B52" s="81"/>
      <c r="E52" s="81"/>
      <c r="F52" s="85"/>
      <c r="G52" s="85"/>
      <c r="H52" s="85"/>
      <c r="I52" s="85"/>
      <c r="J52" s="85"/>
      <c r="K52" s="71"/>
      <c r="L52" s="71"/>
    </row>
    <row r="53" spans="1:12" s="72" customFormat="1">
      <c r="A53" s="84"/>
      <c r="B53" s="81"/>
      <c r="C53" s="451">
        <f>C50-C29</f>
        <v>-2.1800000000000637</v>
      </c>
      <c r="D53" s="451">
        <f t="shared" ref="D53:E53" si="2">D50-D29</f>
        <v>0.83999999999991815</v>
      </c>
      <c r="E53" s="451">
        <f t="shared" si="2"/>
        <v>6.2199999999999136</v>
      </c>
      <c r="F53" s="451">
        <f>F50-F29</f>
        <v>-0.81999999999993634</v>
      </c>
      <c r="G53" s="85"/>
      <c r="H53" s="85"/>
      <c r="I53" s="85"/>
      <c r="J53" s="85"/>
      <c r="K53" s="71"/>
      <c r="L53" s="71"/>
    </row>
    <row r="54" spans="1:12" s="72" customFormat="1">
      <c r="A54" s="84"/>
      <c r="B54" s="81"/>
      <c r="E54" s="81"/>
      <c r="F54" s="85"/>
      <c r="G54" s="85"/>
      <c r="H54" s="85"/>
      <c r="I54" s="85"/>
      <c r="J54" s="85"/>
      <c r="K54" s="71"/>
      <c r="L54" s="71"/>
    </row>
    <row r="55" spans="1:12" s="72" customFormat="1">
      <c r="A55" s="84"/>
      <c r="B55" s="81"/>
      <c r="C55" s="452">
        <f>C51-C25</f>
        <v>-1.0150000000000006</v>
      </c>
      <c r="D55" s="452">
        <f t="shared" ref="D55:F55" si="3">D51-D25</f>
        <v>-0.43000000000000682</v>
      </c>
      <c r="E55" s="452">
        <f t="shared" si="3"/>
        <v>0.43500000000000227</v>
      </c>
      <c r="F55" s="452">
        <f t="shared" si="3"/>
        <v>0.76500000000000057</v>
      </c>
      <c r="G55" s="85"/>
      <c r="H55" s="85"/>
      <c r="I55" s="85"/>
      <c r="J55" s="85"/>
      <c r="K55" s="71"/>
      <c r="L55" s="71"/>
    </row>
    <row r="56" spans="1:12" s="72" customFormat="1">
      <c r="A56" s="84"/>
      <c r="B56" s="81"/>
      <c r="E56" s="81"/>
      <c r="F56" s="85"/>
      <c r="G56" s="85"/>
      <c r="H56" s="85"/>
      <c r="I56" s="85"/>
      <c r="J56" s="85"/>
      <c r="K56" s="71"/>
      <c r="L56" s="71"/>
    </row>
    <row r="57" spans="1:12" s="72" customFormat="1">
      <c r="A57" s="84"/>
      <c r="B57" s="81" t="s">
        <v>538</v>
      </c>
      <c r="C57" s="451">
        <v>846</v>
      </c>
      <c r="D57" s="451">
        <v>1563</v>
      </c>
      <c r="E57" s="451">
        <v>1327</v>
      </c>
      <c r="F57" s="451">
        <v>1532</v>
      </c>
      <c r="G57" s="85"/>
      <c r="H57" s="85"/>
      <c r="I57" s="85"/>
      <c r="J57" s="85"/>
      <c r="K57" s="71"/>
      <c r="L57" s="71"/>
    </row>
    <row r="58" spans="1:12" s="72" customFormat="1">
      <c r="A58" s="84"/>
      <c r="B58" s="81"/>
      <c r="C58" s="451">
        <f>C38-C57</f>
        <v>0</v>
      </c>
      <c r="D58" s="451">
        <f t="shared" ref="D58:F58" si="4">D38-D57</f>
        <v>0</v>
      </c>
      <c r="E58" s="451">
        <f t="shared" si="4"/>
        <v>-28</v>
      </c>
      <c r="F58" s="451">
        <f t="shared" si="4"/>
        <v>0</v>
      </c>
      <c r="G58" s="85"/>
      <c r="H58" s="85"/>
      <c r="I58" s="85"/>
      <c r="J58" s="85"/>
      <c r="K58" s="71"/>
      <c r="L58" s="71"/>
    </row>
    <row r="59" spans="1:12" s="72" customFormat="1">
      <c r="A59" s="84"/>
      <c r="B59" s="81"/>
      <c r="E59" s="81"/>
      <c r="F59" s="85"/>
      <c r="G59" s="85"/>
      <c r="H59" s="85"/>
      <c r="I59" s="85"/>
      <c r="J59" s="85"/>
      <c r="K59" s="71"/>
      <c r="L59" s="71"/>
    </row>
    <row r="60" spans="1:12" s="72" customFormat="1">
      <c r="A60" s="84"/>
      <c r="B60" s="81"/>
      <c r="E60" s="81"/>
      <c r="F60" s="85"/>
      <c r="G60" s="85"/>
      <c r="H60" s="85"/>
      <c r="I60" s="85"/>
      <c r="J60" s="85"/>
      <c r="K60" s="71"/>
      <c r="L60" s="71"/>
    </row>
    <row r="61" spans="1:12" s="72" customFormat="1">
      <c r="A61" s="84"/>
      <c r="B61" s="81" t="s">
        <v>538</v>
      </c>
      <c r="C61" s="72">
        <v>-869</v>
      </c>
      <c r="D61" s="72">
        <v>-1563</v>
      </c>
      <c r="E61" s="81">
        <v>-1423</v>
      </c>
      <c r="F61" s="85">
        <v>-1532</v>
      </c>
      <c r="G61" s="85"/>
      <c r="H61" s="85"/>
      <c r="I61" s="85"/>
      <c r="J61" s="85"/>
      <c r="K61" s="71"/>
      <c r="L61" s="71"/>
    </row>
    <row r="62" spans="1:12" s="72" customFormat="1">
      <c r="A62" s="84"/>
      <c r="B62" s="81"/>
      <c r="E62" s="81"/>
      <c r="F62" s="85"/>
      <c r="G62" s="85"/>
      <c r="H62" s="85"/>
      <c r="I62" s="85"/>
      <c r="J62" s="85"/>
      <c r="K62" s="71"/>
      <c r="L62" s="71"/>
    </row>
    <row r="63" spans="1:12" s="72" customFormat="1">
      <c r="A63" s="84"/>
      <c r="B63" s="81"/>
      <c r="E63" s="81"/>
      <c r="F63" s="85"/>
      <c r="G63" s="85"/>
      <c r="H63" s="85"/>
      <c r="I63" s="85"/>
      <c r="J63" s="85"/>
      <c r="K63" s="71"/>
      <c r="L63" s="71"/>
    </row>
    <row r="64" spans="1:12" s="72" customFormat="1">
      <c r="A64" s="84"/>
      <c r="B64" s="81"/>
      <c r="E64" s="81"/>
      <c r="F64" s="85"/>
      <c r="G64" s="85"/>
      <c r="H64" s="85"/>
      <c r="I64" s="85"/>
      <c r="J64" s="85"/>
      <c r="K64" s="71"/>
      <c r="L64" s="71"/>
    </row>
    <row r="65" spans="1:12" s="72" customFormat="1">
      <c r="A65" s="84"/>
      <c r="B65" s="81"/>
      <c r="E65" s="81"/>
      <c r="F65" s="85"/>
      <c r="G65" s="85"/>
      <c r="H65" s="85"/>
      <c r="I65" s="85"/>
      <c r="J65" s="85"/>
      <c r="K65" s="71"/>
      <c r="L65" s="71"/>
    </row>
    <row r="66" spans="1:12" s="72" customFormat="1">
      <c r="A66" s="84"/>
      <c r="B66" s="81"/>
      <c r="E66" s="81"/>
      <c r="F66" s="85"/>
      <c r="G66" s="85"/>
      <c r="H66" s="85"/>
      <c r="I66" s="85"/>
      <c r="J66" s="85"/>
      <c r="K66" s="71"/>
      <c r="L66" s="71"/>
    </row>
    <row r="67" spans="1:12" s="72" customFormat="1">
      <c r="A67" s="84"/>
      <c r="B67" s="81"/>
      <c r="E67" s="81"/>
      <c r="F67" s="85"/>
      <c r="G67" s="85"/>
      <c r="H67" s="85"/>
      <c r="I67" s="85"/>
      <c r="J67" s="85"/>
      <c r="K67" s="71"/>
      <c r="L67" s="71"/>
    </row>
    <row r="68" spans="1:12" s="72" customFormat="1">
      <c r="A68" s="84"/>
      <c r="B68" s="81"/>
      <c r="E68" s="81"/>
      <c r="F68" s="85"/>
      <c r="G68" s="85"/>
      <c r="H68" s="85"/>
      <c r="I68" s="85"/>
      <c r="J68" s="85"/>
      <c r="K68" s="71"/>
      <c r="L68" s="71"/>
    </row>
    <row r="69" spans="1:12" s="72" customFormat="1">
      <c r="A69" s="84"/>
      <c r="B69" s="81"/>
      <c r="E69" s="81"/>
      <c r="F69" s="85"/>
      <c r="G69" s="85"/>
      <c r="H69" s="85"/>
      <c r="I69" s="85"/>
      <c r="J69" s="85"/>
      <c r="K69" s="71"/>
      <c r="L69" s="71"/>
    </row>
    <row r="70" spans="1:12" s="72" customFormat="1">
      <c r="A70" s="84"/>
      <c r="B70" s="81"/>
      <c r="E70" s="81"/>
      <c r="F70" s="85"/>
      <c r="G70" s="85"/>
      <c r="H70" s="85"/>
      <c r="I70" s="85"/>
      <c r="J70" s="85"/>
      <c r="K70" s="71"/>
      <c r="L70" s="71"/>
    </row>
    <row r="71" spans="1:12" s="72" customFormat="1">
      <c r="A71" s="84"/>
      <c r="B71" s="81"/>
      <c r="E71" s="81"/>
      <c r="F71" s="85"/>
      <c r="G71" s="85"/>
      <c r="H71" s="85"/>
      <c r="I71" s="85"/>
      <c r="J71" s="85"/>
      <c r="K71" s="71"/>
      <c r="L71" s="71"/>
    </row>
    <row r="72" spans="1:12" s="72" customFormat="1">
      <c r="A72" s="84"/>
      <c r="B72" s="81"/>
      <c r="E72" s="81"/>
      <c r="F72" s="85"/>
      <c r="G72" s="85"/>
      <c r="H72" s="85"/>
      <c r="I72" s="85"/>
      <c r="J72" s="85"/>
      <c r="K72" s="71"/>
      <c r="L72" s="71"/>
    </row>
    <row r="73" spans="1:12" s="72" customFormat="1">
      <c r="A73" s="84"/>
      <c r="B73" s="81"/>
      <c r="E73" s="81"/>
      <c r="F73" s="85"/>
      <c r="G73" s="85"/>
      <c r="H73" s="85"/>
      <c r="I73" s="85"/>
      <c r="J73" s="85"/>
      <c r="K73" s="71"/>
      <c r="L73" s="71"/>
    </row>
    <row r="74" spans="1:12" s="72" customFormat="1">
      <c r="A74" s="84"/>
      <c r="B74" s="81"/>
      <c r="E74" s="81"/>
      <c r="F74" s="85"/>
      <c r="G74" s="85"/>
      <c r="H74" s="85"/>
      <c r="I74" s="85"/>
      <c r="J74" s="85"/>
      <c r="K74" s="71"/>
      <c r="L74" s="71"/>
    </row>
    <row r="75" spans="1:12" s="72" customFormat="1">
      <c r="A75" s="84"/>
      <c r="B75" s="81"/>
      <c r="E75" s="81"/>
      <c r="F75" s="85"/>
      <c r="G75" s="85"/>
      <c r="H75" s="85"/>
      <c r="I75" s="85"/>
      <c r="J75" s="85"/>
      <c r="K75" s="71"/>
      <c r="L75" s="71"/>
    </row>
    <row r="76" spans="1:12" s="72" customFormat="1">
      <c r="A76" s="84"/>
      <c r="B76" s="81"/>
      <c r="E76" s="81"/>
      <c r="F76" s="85"/>
      <c r="G76" s="85"/>
      <c r="H76" s="85"/>
      <c r="I76" s="85"/>
      <c r="J76" s="85"/>
      <c r="K76" s="71"/>
      <c r="L76" s="71"/>
    </row>
    <row r="77" spans="1:12" s="72" customFormat="1">
      <c r="A77" s="84"/>
      <c r="B77" s="81"/>
      <c r="E77" s="81"/>
      <c r="F77" s="85"/>
      <c r="G77" s="85"/>
      <c r="H77" s="85"/>
      <c r="I77" s="85"/>
      <c r="J77" s="85"/>
      <c r="K77" s="71"/>
      <c r="L77" s="71"/>
    </row>
    <row r="78" spans="1:12" s="72" customFormat="1">
      <c r="A78" s="84"/>
      <c r="B78" s="81"/>
      <c r="E78" s="81"/>
      <c r="F78" s="85"/>
      <c r="G78" s="85"/>
      <c r="H78" s="85"/>
      <c r="I78" s="85"/>
      <c r="J78" s="85"/>
      <c r="K78" s="71"/>
      <c r="L78" s="71"/>
    </row>
    <row r="79" spans="1:12" s="72" customFormat="1">
      <c r="A79" s="84"/>
      <c r="B79" s="81"/>
      <c r="E79" s="81"/>
      <c r="F79" s="85"/>
      <c r="G79" s="85"/>
      <c r="H79" s="85"/>
      <c r="I79" s="85"/>
      <c r="J79" s="85"/>
      <c r="K79" s="71"/>
      <c r="L79" s="71"/>
    </row>
    <row r="80" spans="1:12" s="72" customFormat="1">
      <c r="A80" s="84"/>
      <c r="B80" s="81"/>
      <c r="E80" s="81"/>
      <c r="F80" s="85"/>
      <c r="G80" s="85"/>
      <c r="H80" s="85"/>
      <c r="I80" s="85"/>
      <c r="J80" s="85"/>
      <c r="K80" s="71"/>
      <c r="L80" s="71"/>
    </row>
    <row r="81" spans="1:12" s="72" customFormat="1">
      <c r="A81" s="84"/>
      <c r="B81" s="81"/>
      <c r="E81" s="81"/>
      <c r="F81" s="85"/>
      <c r="G81" s="85"/>
      <c r="H81" s="85"/>
      <c r="I81" s="85"/>
      <c r="J81" s="85"/>
      <c r="K81" s="71"/>
      <c r="L81" s="71"/>
    </row>
    <row r="82" spans="1:12" s="72" customFormat="1">
      <c r="A82" s="84"/>
      <c r="B82" s="81"/>
      <c r="E82" s="81"/>
      <c r="F82" s="85"/>
      <c r="G82" s="85"/>
      <c r="H82" s="85"/>
      <c r="I82" s="85"/>
      <c r="J82" s="85"/>
      <c r="K82" s="71"/>
      <c r="L82" s="71"/>
    </row>
    <row r="83" spans="1:12" s="72" customFormat="1">
      <c r="A83" s="84"/>
      <c r="B83" s="81"/>
      <c r="E83" s="81"/>
      <c r="F83" s="85"/>
      <c r="G83" s="85"/>
      <c r="H83" s="85"/>
      <c r="I83" s="85"/>
      <c r="J83" s="85"/>
      <c r="K83" s="71"/>
      <c r="L83" s="71"/>
    </row>
    <row r="84" spans="1:12" s="72" customFormat="1">
      <c r="A84" s="84"/>
      <c r="B84" s="81"/>
      <c r="E84" s="81"/>
      <c r="F84" s="85"/>
      <c r="G84" s="85"/>
      <c r="H84" s="85"/>
      <c r="I84" s="85"/>
      <c r="J84" s="85"/>
      <c r="K84" s="71"/>
      <c r="L84" s="71"/>
    </row>
    <row r="85" spans="1:12" s="72" customFormat="1">
      <c r="A85" s="84"/>
      <c r="B85" s="81"/>
      <c r="E85" s="81"/>
      <c r="F85" s="85"/>
      <c r="G85" s="85"/>
      <c r="H85" s="85"/>
      <c r="I85" s="85"/>
      <c r="J85" s="85"/>
      <c r="K85" s="71"/>
      <c r="L85" s="71"/>
    </row>
    <row r="86" spans="1:12" s="72" customFormat="1">
      <c r="A86" s="84"/>
      <c r="B86" s="81"/>
      <c r="E86" s="81"/>
      <c r="F86" s="85"/>
      <c r="G86" s="85"/>
      <c r="H86" s="85"/>
      <c r="I86" s="85"/>
      <c r="J86" s="85"/>
      <c r="K86" s="71"/>
      <c r="L86" s="71"/>
    </row>
    <row r="87" spans="1:12" s="72" customFormat="1">
      <c r="A87" s="84"/>
      <c r="B87" s="81"/>
      <c r="E87" s="81"/>
      <c r="F87" s="85"/>
      <c r="G87" s="85"/>
      <c r="H87" s="85"/>
      <c r="I87" s="85"/>
      <c r="J87" s="85"/>
      <c r="K87" s="71"/>
      <c r="L87" s="71"/>
    </row>
    <row r="88" spans="1:12" s="72" customFormat="1">
      <c r="A88" s="86"/>
      <c r="F88" s="71"/>
      <c r="G88" s="71"/>
      <c r="H88" s="71"/>
      <c r="I88" s="71"/>
      <c r="J88" s="71"/>
      <c r="K88" s="71"/>
      <c r="L88" s="71"/>
    </row>
    <row r="89" spans="1:12" s="72" customFormat="1">
      <c r="A89" s="86"/>
      <c r="F89" s="71"/>
      <c r="G89" s="71"/>
      <c r="H89" s="71"/>
      <c r="I89" s="71"/>
      <c r="J89" s="71"/>
      <c r="K89" s="71"/>
      <c r="L89" s="71"/>
    </row>
    <row r="90" spans="1:12" s="72" customFormat="1">
      <c r="A90" s="86"/>
      <c r="F90" s="71"/>
      <c r="G90" s="71"/>
      <c r="H90" s="71"/>
      <c r="I90" s="71"/>
      <c r="J90" s="71"/>
      <c r="K90" s="71"/>
      <c r="L90" s="71"/>
    </row>
    <row r="91" spans="1:12" s="72" customFormat="1">
      <c r="A91" s="86"/>
      <c r="F91" s="71"/>
      <c r="G91" s="71"/>
      <c r="H91" s="71"/>
      <c r="I91" s="71"/>
      <c r="J91" s="71"/>
      <c r="K91" s="71"/>
      <c r="L91" s="71"/>
    </row>
    <row r="92" spans="1:12" s="72" customFormat="1">
      <c r="A92" s="86"/>
      <c r="F92" s="71"/>
      <c r="G92" s="71"/>
      <c r="H92" s="71"/>
      <c r="I92" s="71"/>
      <c r="J92" s="71"/>
      <c r="K92" s="71"/>
      <c r="L92" s="71"/>
    </row>
    <row r="93" spans="1:12" s="72" customFormat="1">
      <c r="A93" s="86"/>
      <c r="F93" s="71"/>
      <c r="G93" s="71"/>
      <c r="H93" s="71"/>
      <c r="I93" s="71"/>
      <c r="J93" s="71"/>
      <c r="K93" s="71"/>
      <c r="L93" s="71"/>
    </row>
    <row r="94" spans="1:12" s="72" customFormat="1">
      <c r="A94" s="86"/>
      <c r="F94" s="71"/>
      <c r="G94" s="71"/>
      <c r="H94" s="71"/>
      <c r="I94" s="71"/>
      <c r="J94" s="71"/>
      <c r="K94" s="71"/>
      <c r="L94" s="71"/>
    </row>
    <row r="95" spans="1:12" s="72" customFormat="1">
      <c r="A95" s="86"/>
      <c r="F95" s="71"/>
      <c r="G95" s="71"/>
      <c r="H95" s="71"/>
      <c r="I95" s="71"/>
      <c r="J95" s="71"/>
      <c r="K95" s="71"/>
      <c r="L95" s="71"/>
    </row>
    <row r="96" spans="1:12" s="72" customFormat="1">
      <c r="A96" s="86"/>
      <c r="F96" s="71"/>
      <c r="G96" s="71"/>
      <c r="H96" s="71"/>
      <c r="I96" s="71"/>
      <c r="J96" s="71"/>
      <c r="K96" s="71"/>
      <c r="L96" s="71"/>
    </row>
    <row r="97" spans="1:12" s="72" customFormat="1">
      <c r="A97" s="86"/>
      <c r="F97" s="71"/>
      <c r="G97" s="71"/>
      <c r="H97" s="71"/>
      <c r="I97" s="71"/>
      <c r="J97" s="71"/>
      <c r="K97" s="71"/>
      <c r="L97" s="71"/>
    </row>
    <row r="98" spans="1:12" s="72" customFormat="1">
      <c r="A98" s="86"/>
      <c r="F98" s="71"/>
      <c r="G98" s="71"/>
      <c r="H98" s="71"/>
      <c r="I98" s="71"/>
      <c r="J98" s="71"/>
      <c r="K98" s="71"/>
      <c r="L98" s="71"/>
    </row>
    <row r="99" spans="1:12" s="72" customFormat="1">
      <c r="A99" s="86"/>
      <c r="F99" s="71"/>
      <c r="G99" s="71"/>
      <c r="H99" s="71"/>
      <c r="I99" s="71"/>
      <c r="J99" s="71"/>
      <c r="K99" s="71"/>
      <c r="L99" s="71"/>
    </row>
    <row r="100" spans="1:12" s="72" customFormat="1">
      <c r="A100" s="86"/>
      <c r="F100" s="71"/>
      <c r="G100" s="71"/>
      <c r="H100" s="71"/>
      <c r="I100" s="71"/>
      <c r="J100" s="71"/>
      <c r="K100" s="71"/>
      <c r="L100" s="71"/>
    </row>
    <row r="101" spans="1:12" s="72" customFormat="1">
      <c r="A101" s="86"/>
      <c r="F101" s="71"/>
      <c r="G101" s="71"/>
      <c r="H101" s="71"/>
      <c r="I101" s="71"/>
      <c r="J101" s="71"/>
      <c r="K101" s="71"/>
      <c r="L101" s="71"/>
    </row>
    <row r="102" spans="1:12" s="72" customFormat="1">
      <c r="A102" s="86"/>
      <c r="F102" s="71"/>
      <c r="G102" s="71"/>
      <c r="H102" s="71"/>
      <c r="I102" s="71"/>
      <c r="J102" s="71"/>
      <c r="K102" s="71"/>
      <c r="L102" s="71"/>
    </row>
    <row r="103" spans="1:12" s="72" customFormat="1">
      <c r="A103" s="86"/>
      <c r="F103" s="71"/>
      <c r="G103" s="71"/>
      <c r="H103" s="71"/>
      <c r="I103" s="71"/>
      <c r="J103" s="71"/>
      <c r="K103" s="71"/>
      <c r="L103" s="71"/>
    </row>
    <row r="104" spans="1:12" s="72" customFormat="1">
      <c r="A104" s="86"/>
      <c r="F104" s="71"/>
      <c r="G104" s="71"/>
      <c r="H104" s="71"/>
      <c r="I104" s="71"/>
      <c r="J104" s="71"/>
      <c r="K104" s="71"/>
      <c r="L104" s="71"/>
    </row>
    <row r="105" spans="1:12" s="72" customFormat="1">
      <c r="A105" s="86"/>
      <c r="F105" s="71"/>
      <c r="G105" s="71"/>
      <c r="H105" s="71"/>
      <c r="I105" s="71"/>
      <c r="J105" s="71"/>
      <c r="K105" s="71"/>
      <c r="L105" s="71"/>
    </row>
    <row r="106" spans="1:12" s="72" customFormat="1">
      <c r="A106" s="86"/>
      <c r="F106" s="71"/>
      <c r="G106" s="71"/>
      <c r="H106" s="71"/>
      <c r="I106" s="71"/>
      <c r="J106" s="71"/>
      <c r="K106" s="71"/>
      <c r="L106" s="71"/>
    </row>
    <row r="107" spans="1:12" s="72" customFormat="1">
      <c r="A107" s="86"/>
      <c r="F107" s="71"/>
      <c r="G107" s="71"/>
      <c r="H107" s="71"/>
      <c r="I107" s="71"/>
      <c r="J107" s="71"/>
      <c r="K107" s="71"/>
      <c r="L107" s="71"/>
    </row>
    <row r="108" spans="1:12" s="72" customFormat="1">
      <c r="A108" s="86"/>
      <c r="F108" s="71"/>
      <c r="G108" s="71"/>
      <c r="H108" s="71"/>
      <c r="I108" s="71"/>
      <c r="J108" s="71"/>
      <c r="K108" s="71"/>
      <c r="L108" s="71"/>
    </row>
    <row r="109" spans="1:12" s="72" customFormat="1">
      <c r="A109" s="86"/>
      <c r="F109" s="71"/>
      <c r="G109" s="71"/>
      <c r="H109" s="71"/>
      <c r="I109" s="71"/>
      <c r="J109" s="71"/>
      <c r="K109" s="71"/>
      <c r="L109" s="71"/>
    </row>
    <row r="110" spans="1:12" s="72" customFormat="1">
      <c r="A110" s="86"/>
      <c r="F110" s="71"/>
      <c r="G110" s="71"/>
      <c r="H110" s="71"/>
      <c r="I110" s="71"/>
      <c r="J110" s="71"/>
      <c r="K110" s="71"/>
      <c r="L110" s="71"/>
    </row>
    <row r="111" spans="1:12" s="72" customFormat="1">
      <c r="A111" s="86"/>
      <c r="F111" s="71"/>
      <c r="G111" s="71"/>
      <c r="H111" s="71"/>
      <c r="I111" s="71"/>
      <c r="J111" s="71"/>
      <c r="K111" s="71"/>
      <c r="L111" s="71"/>
    </row>
    <row r="112" spans="1:12" s="72" customFormat="1">
      <c r="A112" s="86"/>
      <c r="F112" s="71"/>
      <c r="G112" s="71"/>
      <c r="H112" s="71"/>
      <c r="I112" s="71"/>
      <c r="J112" s="71"/>
      <c r="K112" s="71"/>
      <c r="L112" s="71"/>
    </row>
    <row r="113" spans="1:12" s="72" customFormat="1">
      <c r="A113" s="86"/>
      <c r="F113" s="71"/>
      <c r="G113" s="71"/>
      <c r="H113" s="71"/>
      <c r="I113" s="71"/>
      <c r="J113" s="71"/>
      <c r="K113" s="71"/>
      <c r="L113" s="71"/>
    </row>
    <row r="114" spans="1:12" s="72" customFormat="1">
      <c r="A114" s="86"/>
      <c r="F114" s="71"/>
      <c r="G114" s="71"/>
      <c r="H114" s="71"/>
      <c r="I114" s="71"/>
      <c r="J114" s="71"/>
      <c r="K114" s="71"/>
      <c r="L114" s="71"/>
    </row>
    <row r="115" spans="1:12" s="72" customFormat="1">
      <c r="A115" s="86"/>
      <c r="F115" s="71"/>
      <c r="G115" s="71"/>
      <c r="H115" s="71"/>
      <c r="I115" s="71"/>
      <c r="J115" s="71"/>
      <c r="K115" s="71"/>
      <c r="L115" s="71"/>
    </row>
    <row r="116" spans="1:12" s="72" customFormat="1">
      <c r="A116" s="86"/>
      <c r="F116" s="71"/>
      <c r="G116" s="71"/>
      <c r="H116" s="71"/>
      <c r="I116" s="71"/>
      <c r="J116" s="71"/>
      <c r="K116" s="71"/>
      <c r="L116" s="71"/>
    </row>
    <row r="117" spans="1:12" s="72" customFormat="1">
      <c r="A117" s="86"/>
      <c r="F117" s="71"/>
      <c r="G117" s="71"/>
      <c r="H117" s="71"/>
      <c r="I117" s="71"/>
      <c r="J117" s="71"/>
      <c r="K117" s="71"/>
      <c r="L117" s="71"/>
    </row>
    <row r="118" spans="1:12" s="72" customFormat="1">
      <c r="A118" s="86"/>
      <c r="F118" s="71"/>
      <c r="G118" s="71"/>
      <c r="H118" s="71"/>
      <c r="I118" s="71"/>
      <c r="J118" s="71"/>
      <c r="K118" s="71"/>
      <c r="L118" s="71"/>
    </row>
    <row r="119" spans="1:12" s="72" customFormat="1">
      <c r="A119" s="86"/>
      <c r="F119" s="71"/>
      <c r="G119" s="71"/>
      <c r="H119" s="71"/>
      <c r="I119" s="71"/>
      <c r="J119" s="71"/>
      <c r="K119" s="71"/>
      <c r="L119" s="71"/>
    </row>
    <row r="120" spans="1:12" s="72" customFormat="1">
      <c r="A120" s="86"/>
      <c r="F120" s="71"/>
      <c r="G120" s="71"/>
      <c r="H120" s="71"/>
      <c r="I120" s="71"/>
      <c r="J120" s="71"/>
      <c r="K120" s="71"/>
      <c r="L120" s="71"/>
    </row>
    <row r="121" spans="1:12" s="72" customFormat="1">
      <c r="A121" s="86"/>
      <c r="F121" s="71"/>
      <c r="G121" s="71"/>
      <c r="H121" s="71"/>
      <c r="I121" s="71"/>
      <c r="J121" s="71"/>
      <c r="K121" s="71"/>
      <c r="L121" s="71"/>
    </row>
    <row r="122" spans="1:12" s="72" customFormat="1">
      <c r="A122" s="86"/>
      <c r="F122" s="71"/>
      <c r="G122" s="71"/>
      <c r="H122" s="71"/>
      <c r="I122" s="71"/>
      <c r="J122" s="71"/>
      <c r="K122" s="71"/>
      <c r="L122" s="71"/>
    </row>
    <row r="123" spans="1:12" s="72" customFormat="1">
      <c r="A123" s="86"/>
      <c r="F123" s="71"/>
      <c r="G123" s="71"/>
      <c r="H123" s="71"/>
      <c r="I123" s="71"/>
      <c r="J123" s="71"/>
      <c r="K123" s="71"/>
      <c r="L123" s="71"/>
    </row>
    <row r="124" spans="1:12" s="72" customFormat="1">
      <c r="A124" s="86"/>
      <c r="F124" s="71"/>
      <c r="G124" s="71"/>
      <c r="H124" s="71"/>
      <c r="I124" s="71"/>
      <c r="J124" s="71"/>
      <c r="K124" s="71"/>
      <c r="L124" s="71"/>
    </row>
    <row r="125" spans="1:12" s="72" customFormat="1">
      <c r="A125" s="86"/>
      <c r="F125" s="71"/>
      <c r="G125" s="71"/>
      <c r="H125" s="71"/>
      <c r="I125" s="71"/>
      <c r="J125" s="71"/>
      <c r="K125" s="71"/>
      <c r="L125" s="71"/>
    </row>
    <row r="126" spans="1:12" s="72" customFormat="1">
      <c r="A126" s="86"/>
      <c r="F126" s="71"/>
      <c r="G126" s="71"/>
      <c r="H126" s="71"/>
      <c r="I126" s="71"/>
      <c r="J126" s="71"/>
      <c r="K126" s="71"/>
      <c r="L126" s="71"/>
    </row>
    <row r="127" spans="1:12" s="72" customFormat="1">
      <c r="A127" s="86"/>
      <c r="F127" s="71"/>
      <c r="G127" s="71"/>
      <c r="H127" s="71"/>
      <c r="I127" s="71"/>
      <c r="J127" s="71"/>
      <c r="K127" s="71"/>
      <c r="L127" s="71"/>
    </row>
    <row r="128" spans="1:12" s="72" customFormat="1">
      <c r="A128" s="86"/>
      <c r="F128" s="71"/>
      <c r="G128" s="71"/>
      <c r="H128" s="71"/>
      <c r="I128" s="71"/>
      <c r="J128" s="71"/>
      <c r="K128" s="71"/>
      <c r="L128" s="71"/>
    </row>
    <row r="129" spans="1:12" s="72" customFormat="1">
      <c r="A129" s="86"/>
      <c r="F129" s="71"/>
      <c r="G129" s="71"/>
      <c r="H129" s="71"/>
      <c r="I129" s="71"/>
      <c r="J129" s="71"/>
      <c r="K129" s="71"/>
      <c r="L129" s="71"/>
    </row>
    <row r="130" spans="1:12" s="72" customFormat="1">
      <c r="A130" s="86"/>
      <c r="F130" s="71"/>
      <c r="G130" s="71"/>
      <c r="H130" s="71"/>
      <c r="I130" s="71"/>
      <c r="J130" s="71"/>
      <c r="K130" s="71"/>
      <c r="L130" s="71"/>
    </row>
    <row r="131" spans="1:12" s="72" customFormat="1">
      <c r="A131" s="86"/>
      <c r="F131" s="71"/>
      <c r="G131" s="71"/>
      <c r="H131" s="71"/>
      <c r="I131" s="71"/>
      <c r="J131" s="71"/>
      <c r="K131" s="71"/>
      <c r="L131" s="71"/>
    </row>
    <row r="132" spans="1:12" s="72" customFormat="1">
      <c r="A132" s="86"/>
      <c r="F132" s="71"/>
      <c r="G132" s="71"/>
      <c r="H132" s="71"/>
      <c r="I132" s="71"/>
      <c r="J132" s="71"/>
      <c r="K132" s="71"/>
      <c r="L132" s="71"/>
    </row>
    <row r="133" spans="1:12" s="72" customFormat="1">
      <c r="A133" s="86"/>
      <c r="F133" s="71"/>
      <c r="G133" s="71"/>
      <c r="H133" s="71"/>
      <c r="I133" s="71"/>
      <c r="J133" s="71"/>
      <c r="K133" s="71"/>
      <c r="L133" s="71"/>
    </row>
    <row r="134" spans="1:12" s="72" customFormat="1">
      <c r="A134" s="86"/>
      <c r="F134" s="71"/>
      <c r="G134" s="71"/>
      <c r="H134" s="71"/>
      <c r="I134" s="71"/>
      <c r="J134" s="71"/>
      <c r="K134" s="71"/>
      <c r="L134" s="71"/>
    </row>
    <row r="135" spans="1:12" s="72" customFormat="1">
      <c r="A135" s="86"/>
      <c r="F135" s="71"/>
      <c r="G135" s="71"/>
      <c r="H135" s="71"/>
      <c r="I135" s="71"/>
      <c r="J135" s="71"/>
      <c r="K135" s="71"/>
      <c r="L135" s="71"/>
    </row>
    <row r="136" spans="1:12" s="72" customFormat="1">
      <c r="A136" s="86"/>
      <c r="F136" s="71"/>
      <c r="G136" s="71"/>
      <c r="H136" s="71"/>
      <c r="I136" s="71"/>
      <c r="J136" s="71"/>
      <c r="K136" s="71"/>
      <c r="L136" s="71"/>
    </row>
    <row r="137" spans="1:12" s="72" customFormat="1">
      <c r="A137" s="86"/>
      <c r="F137" s="71"/>
      <c r="G137" s="71"/>
      <c r="H137" s="71"/>
      <c r="I137" s="71"/>
      <c r="J137" s="71"/>
      <c r="K137" s="71"/>
      <c r="L137" s="71"/>
    </row>
    <row r="138" spans="1:12" s="72" customFormat="1">
      <c r="A138" s="86"/>
      <c r="F138" s="71"/>
      <c r="G138" s="71"/>
      <c r="H138" s="71"/>
      <c r="I138" s="71"/>
      <c r="J138" s="71"/>
      <c r="K138" s="71"/>
      <c r="L138" s="71"/>
    </row>
    <row r="139" spans="1:12" s="72" customFormat="1">
      <c r="A139" s="86"/>
      <c r="F139" s="71"/>
      <c r="G139" s="71"/>
      <c r="H139" s="71"/>
      <c r="I139" s="71"/>
      <c r="J139" s="71"/>
      <c r="K139" s="71"/>
      <c r="L139" s="71"/>
    </row>
    <row r="140" spans="1:12" s="72" customFormat="1">
      <c r="A140" s="86"/>
      <c r="F140" s="71"/>
      <c r="G140" s="71"/>
      <c r="H140" s="71"/>
      <c r="I140" s="71"/>
      <c r="J140" s="71"/>
      <c r="K140" s="71"/>
      <c r="L140" s="71"/>
    </row>
    <row r="141" spans="1:12" s="72" customFormat="1">
      <c r="A141" s="86"/>
      <c r="F141" s="71"/>
      <c r="G141" s="71"/>
      <c r="H141" s="71"/>
      <c r="I141" s="71"/>
      <c r="J141" s="71"/>
      <c r="K141" s="71"/>
      <c r="L141" s="71"/>
    </row>
    <row r="142" spans="1:12" s="72" customFormat="1">
      <c r="A142" s="86"/>
      <c r="F142" s="71"/>
      <c r="G142" s="71"/>
      <c r="H142" s="71"/>
      <c r="I142" s="71"/>
      <c r="J142" s="71"/>
      <c r="K142" s="71"/>
      <c r="L142" s="71"/>
    </row>
    <row r="143" spans="1:12" s="72" customFormat="1">
      <c r="A143" s="86"/>
      <c r="F143" s="71"/>
      <c r="G143" s="71"/>
      <c r="H143" s="71"/>
      <c r="I143" s="71"/>
      <c r="J143" s="71"/>
      <c r="K143" s="71"/>
      <c r="L143" s="71"/>
    </row>
    <row r="144" spans="1:12" s="72" customFormat="1">
      <c r="A144" s="86"/>
      <c r="F144" s="71"/>
      <c r="G144" s="71"/>
      <c r="H144" s="71"/>
      <c r="I144" s="71"/>
      <c r="J144" s="71"/>
      <c r="K144" s="71"/>
      <c r="L144" s="71"/>
    </row>
    <row r="145" spans="1:12" s="72" customFormat="1">
      <c r="A145" s="86"/>
      <c r="F145" s="71"/>
      <c r="G145" s="71"/>
      <c r="H145" s="71"/>
      <c r="I145" s="71"/>
      <c r="J145" s="71"/>
      <c r="K145" s="71"/>
      <c r="L145" s="71"/>
    </row>
    <row r="146" spans="1:12" s="72" customFormat="1">
      <c r="A146" s="86"/>
      <c r="F146" s="71"/>
      <c r="G146" s="71"/>
      <c r="H146" s="71"/>
      <c r="I146" s="71"/>
      <c r="J146" s="71"/>
      <c r="K146" s="71"/>
      <c r="L146" s="71"/>
    </row>
    <row r="147" spans="1:12" s="72" customFormat="1">
      <c r="A147" s="86"/>
      <c r="F147" s="71"/>
      <c r="G147" s="71"/>
      <c r="H147" s="71"/>
      <c r="I147" s="71"/>
      <c r="J147" s="71"/>
      <c r="K147" s="71"/>
      <c r="L147" s="71"/>
    </row>
    <row r="148" spans="1:12" s="72" customFormat="1">
      <c r="A148" s="86"/>
      <c r="F148" s="71"/>
      <c r="G148" s="71"/>
      <c r="H148" s="71"/>
      <c r="I148" s="71"/>
      <c r="J148" s="71"/>
      <c r="K148" s="71"/>
      <c r="L148" s="71"/>
    </row>
    <row r="149" spans="1:12" s="72" customFormat="1">
      <c r="A149" s="86"/>
      <c r="F149" s="71"/>
      <c r="G149" s="71"/>
      <c r="H149" s="71"/>
      <c r="I149" s="71"/>
      <c r="J149" s="71"/>
      <c r="K149" s="71"/>
      <c r="L149" s="71"/>
    </row>
    <row r="150" spans="1:12" s="72" customFormat="1">
      <c r="A150" s="86"/>
      <c r="F150" s="71"/>
      <c r="G150" s="71"/>
      <c r="H150" s="71"/>
      <c r="I150" s="71"/>
      <c r="J150" s="71"/>
      <c r="K150" s="71"/>
      <c r="L150" s="71"/>
    </row>
    <row r="151" spans="1:12" s="72" customFormat="1">
      <c r="A151" s="86"/>
      <c r="F151" s="71"/>
      <c r="G151" s="71"/>
      <c r="H151" s="71"/>
      <c r="I151" s="71"/>
      <c r="J151" s="71"/>
      <c r="K151" s="71"/>
      <c r="L151" s="71"/>
    </row>
    <row r="152" spans="1:12" s="72" customFormat="1">
      <c r="A152" s="86"/>
      <c r="F152" s="71"/>
      <c r="G152" s="71"/>
      <c r="H152" s="71"/>
      <c r="I152" s="71"/>
      <c r="J152" s="71"/>
      <c r="K152" s="71"/>
      <c r="L152" s="71"/>
    </row>
    <row r="153" spans="1:12" s="72" customFormat="1">
      <c r="A153" s="86"/>
      <c r="F153" s="71"/>
      <c r="G153" s="71"/>
      <c r="H153" s="71"/>
      <c r="I153" s="71"/>
      <c r="J153" s="71"/>
      <c r="K153" s="71"/>
      <c r="L153" s="71"/>
    </row>
    <row r="154" spans="1:12" s="72" customFormat="1">
      <c r="A154" s="86"/>
      <c r="F154" s="71"/>
      <c r="G154" s="71"/>
      <c r="H154" s="71"/>
      <c r="I154" s="71"/>
      <c r="J154" s="71"/>
      <c r="K154" s="71"/>
      <c r="L154" s="71"/>
    </row>
    <row r="155" spans="1:12" s="72" customFormat="1">
      <c r="A155" s="86"/>
      <c r="F155" s="71"/>
      <c r="G155" s="71"/>
      <c r="H155" s="71"/>
      <c r="I155" s="71"/>
      <c r="J155" s="71"/>
      <c r="K155" s="71"/>
      <c r="L155" s="71"/>
    </row>
    <row r="156" spans="1:12" s="72" customFormat="1">
      <c r="A156" s="86"/>
      <c r="F156" s="71"/>
      <c r="G156" s="71"/>
      <c r="H156" s="71"/>
      <c r="I156" s="71"/>
      <c r="J156" s="71"/>
      <c r="K156" s="71"/>
      <c r="L156" s="71"/>
    </row>
    <row r="157" spans="1:12" s="72" customFormat="1">
      <c r="A157" s="86"/>
      <c r="F157" s="71"/>
      <c r="G157" s="71"/>
      <c r="H157" s="71"/>
      <c r="I157" s="71"/>
      <c r="J157" s="71"/>
      <c r="K157" s="71"/>
      <c r="L157" s="71"/>
    </row>
    <row r="158" spans="1:12" s="72" customFormat="1">
      <c r="A158" s="86"/>
      <c r="F158" s="71"/>
      <c r="G158" s="71"/>
      <c r="H158" s="71"/>
      <c r="I158" s="71"/>
      <c r="J158" s="71"/>
      <c r="K158" s="71"/>
      <c r="L158" s="71"/>
    </row>
    <row r="159" spans="1:12" s="72" customFormat="1">
      <c r="A159" s="86"/>
      <c r="F159" s="71"/>
      <c r="G159" s="71"/>
      <c r="H159" s="71"/>
      <c r="I159" s="71"/>
      <c r="J159" s="71"/>
      <c r="K159" s="71"/>
      <c r="L159" s="71"/>
    </row>
    <row r="160" spans="1:12" s="72" customFormat="1">
      <c r="A160" s="86"/>
      <c r="F160" s="71"/>
      <c r="G160" s="71"/>
      <c r="H160" s="71"/>
      <c r="I160" s="71"/>
      <c r="J160" s="71"/>
      <c r="K160" s="71"/>
      <c r="L160" s="71"/>
    </row>
    <row r="161" spans="1:12" s="72" customFormat="1">
      <c r="A161" s="86"/>
      <c r="F161" s="71"/>
      <c r="G161" s="71"/>
      <c r="H161" s="71"/>
      <c r="I161" s="71"/>
      <c r="J161" s="71"/>
      <c r="K161" s="71"/>
      <c r="L161" s="71"/>
    </row>
    <row r="162" spans="1:12" s="72" customFormat="1">
      <c r="A162" s="86"/>
      <c r="F162" s="71"/>
      <c r="G162" s="71"/>
      <c r="H162" s="71"/>
      <c r="I162" s="71"/>
      <c r="J162" s="71"/>
      <c r="K162" s="71"/>
      <c r="L162" s="71"/>
    </row>
    <row r="163" spans="1:12" s="72" customFormat="1">
      <c r="A163" s="86"/>
      <c r="F163" s="71"/>
      <c r="G163" s="71"/>
      <c r="H163" s="71"/>
      <c r="I163" s="71"/>
      <c r="J163" s="71"/>
      <c r="K163" s="71"/>
      <c r="L163" s="71"/>
    </row>
    <row r="164" spans="1:12" s="72" customFormat="1">
      <c r="A164" s="86"/>
      <c r="F164" s="71"/>
      <c r="G164" s="71"/>
      <c r="H164" s="71"/>
      <c r="I164" s="71"/>
      <c r="J164" s="71"/>
      <c r="K164" s="71"/>
      <c r="L164" s="71"/>
    </row>
    <row r="165" spans="1:12" s="72" customFormat="1">
      <c r="A165" s="86"/>
      <c r="F165" s="71"/>
      <c r="G165" s="71"/>
      <c r="H165" s="71"/>
      <c r="I165" s="71"/>
      <c r="J165" s="71"/>
      <c r="K165" s="71"/>
      <c r="L165" s="71"/>
    </row>
    <row r="166" spans="1:12" s="72" customFormat="1">
      <c r="A166" s="86"/>
      <c r="F166" s="71"/>
      <c r="G166" s="71"/>
      <c r="H166" s="71"/>
      <c r="I166" s="71"/>
      <c r="J166" s="71"/>
      <c r="K166" s="71"/>
      <c r="L166" s="71"/>
    </row>
    <row r="167" spans="1:12" s="72" customFormat="1">
      <c r="A167" s="86"/>
      <c r="F167" s="71"/>
      <c r="G167" s="71"/>
      <c r="H167" s="71"/>
      <c r="I167" s="71"/>
      <c r="J167" s="71"/>
      <c r="K167" s="71"/>
      <c r="L167" s="71"/>
    </row>
    <row r="168" spans="1:12" s="72" customFormat="1">
      <c r="A168" s="86"/>
      <c r="F168" s="71"/>
      <c r="G168" s="71"/>
      <c r="H168" s="71"/>
      <c r="I168" s="71"/>
      <c r="J168" s="71"/>
      <c r="K168" s="71"/>
      <c r="L168" s="71"/>
    </row>
    <row r="169" spans="1:12" s="72" customFormat="1">
      <c r="A169" s="86"/>
      <c r="F169" s="71"/>
      <c r="G169" s="71"/>
      <c r="H169" s="71"/>
      <c r="I169" s="71"/>
      <c r="J169" s="71"/>
      <c r="K169" s="71"/>
      <c r="L169" s="71"/>
    </row>
    <row r="170" spans="1:12" s="72" customFormat="1">
      <c r="A170" s="86"/>
      <c r="F170" s="71"/>
      <c r="G170" s="71"/>
      <c r="H170" s="71"/>
      <c r="I170" s="71"/>
      <c r="J170" s="71"/>
      <c r="K170" s="71"/>
      <c r="L170" s="71"/>
    </row>
    <row r="171" spans="1:12" s="72" customFormat="1">
      <c r="A171" s="86"/>
      <c r="F171" s="71"/>
      <c r="G171" s="71"/>
      <c r="H171" s="71"/>
      <c r="I171" s="71"/>
      <c r="J171" s="71"/>
      <c r="K171" s="71"/>
      <c r="L171" s="71"/>
    </row>
    <row r="172" spans="1:12" s="72" customFormat="1">
      <c r="A172" s="86"/>
      <c r="F172" s="71"/>
      <c r="G172" s="71"/>
      <c r="H172" s="71"/>
      <c r="I172" s="71"/>
      <c r="J172" s="71"/>
      <c r="K172" s="71"/>
      <c r="L172" s="71"/>
    </row>
    <row r="173" spans="1:12" s="72" customFormat="1">
      <c r="A173" s="86"/>
      <c r="F173" s="71"/>
      <c r="G173" s="71"/>
      <c r="H173" s="71"/>
      <c r="I173" s="71"/>
      <c r="J173" s="71"/>
      <c r="K173" s="71"/>
      <c r="L173" s="71"/>
    </row>
    <row r="174" spans="1:12" s="72" customFormat="1">
      <c r="A174" s="86"/>
      <c r="F174" s="71"/>
      <c r="G174" s="71"/>
      <c r="H174" s="71"/>
      <c r="I174" s="71"/>
      <c r="J174" s="71"/>
      <c r="K174" s="71"/>
      <c r="L174" s="71"/>
    </row>
    <row r="175" spans="1:12" s="72" customFormat="1">
      <c r="A175" s="86"/>
      <c r="F175" s="71"/>
      <c r="G175" s="71"/>
      <c r="H175" s="71"/>
      <c r="I175" s="71"/>
      <c r="J175" s="71"/>
      <c r="K175" s="71"/>
      <c r="L175" s="71"/>
    </row>
    <row r="176" spans="1:12" s="72" customFormat="1">
      <c r="A176" s="86"/>
      <c r="F176" s="71"/>
      <c r="G176" s="71"/>
      <c r="H176" s="71"/>
      <c r="I176" s="71"/>
      <c r="J176" s="71"/>
      <c r="K176" s="71"/>
      <c r="L176" s="71"/>
    </row>
    <row r="177" spans="1:12" s="72" customFormat="1">
      <c r="A177" s="86"/>
      <c r="F177" s="71"/>
      <c r="G177" s="71"/>
      <c r="H177" s="71"/>
      <c r="I177" s="71"/>
      <c r="J177" s="71"/>
      <c r="K177" s="71"/>
      <c r="L177" s="71"/>
    </row>
    <row r="178" spans="1:12" s="72" customFormat="1">
      <c r="A178" s="86"/>
      <c r="F178" s="71"/>
      <c r="G178" s="71"/>
      <c r="H178" s="71"/>
      <c r="I178" s="71"/>
      <c r="J178" s="71"/>
      <c r="K178" s="71"/>
      <c r="L178" s="71"/>
    </row>
    <row r="179" spans="1:12" s="72" customFormat="1">
      <c r="A179" s="86"/>
      <c r="F179" s="71"/>
      <c r="G179" s="71"/>
      <c r="H179" s="71"/>
      <c r="I179" s="71"/>
      <c r="J179" s="71"/>
      <c r="K179" s="71"/>
      <c r="L179" s="71"/>
    </row>
    <row r="180" spans="1:12" s="72" customFormat="1">
      <c r="A180" s="86"/>
      <c r="F180" s="71"/>
      <c r="G180" s="71"/>
      <c r="H180" s="71"/>
      <c r="I180" s="71"/>
      <c r="J180" s="71"/>
      <c r="K180" s="71"/>
      <c r="L180" s="71"/>
    </row>
    <row r="181" spans="1:12" s="72" customFormat="1">
      <c r="A181" s="86"/>
      <c r="F181" s="71"/>
      <c r="G181" s="71"/>
      <c r="H181" s="71"/>
      <c r="I181" s="71"/>
      <c r="J181" s="71"/>
      <c r="K181" s="71"/>
      <c r="L181" s="71"/>
    </row>
    <row r="182" spans="1:12" s="72" customFormat="1">
      <c r="A182" s="86"/>
      <c r="F182" s="71"/>
      <c r="G182" s="71"/>
      <c r="H182" s="71"/>
      <c r="I182" s="71"/>
      <c r="J182" s="71"/>
      <c r="K182" s="71"/>
      <c r="L182" s="71"/>
    </row>
    <row r="183" spans="1:12" s="72" customFormat="1">
      <c r="A183" s="86"/>
      <c r="F183" s="71"/>
      <c r="G183" s="71"/>
      <c r="H183" s="71"/>
      <c r="I183" s="71"/>
      <c r="J183" s="71"/>
      <c r="K183" s="71"/>
      <c r="L183" s="71"/>
    </row>
    <row r="184" spans="1:12" s="72" customFormat="1">
      <c r="A184" s="86"/>
      <c r="F184" s="71"/>
      <c r="G184" s="71"/>
      <c r="H184" s="71"/>
      <c r="I184" s="71"/>
      <c r="J184" s="71"/>
      <c r="K184" s="71"/>
      <c r="L184" s="71"/>
    </row>
    <row r="185" spans="1:12" s="72" customFormat="1">
      <c r="A185" s="86"/>
      <c r="F185" s="71"/>
      <c r="G185" s="71"/>
      <c r="H185" s="71"/>
      <c r="I185" s="71"/>
      <c r="J185" s="71"/>
      <c r="K185" s="71"/>
      <c r="L185" s="71"/>
    </row>
    <row r="186" spans="1:12" s="72" customFormat="1">
      <c r="A186" s="86"/>
      <c r="F186" s="71"/>
      <c r="G186" s="71"/>
      <c r="H186" s="71"/>
      <c r="I186" s="71"/>
      <c r="J186" s="71"/>
      <c r="K186" s="71"/>
      <c r="L186" s="71"/>
    </row>
    <row r="187" spans="1:12" s="72" customFormat="1">
      <c r="A187" s="86"/>
      <c r="F187" s="71"/>
      <c r="G187" s="71"/>
      <c r="H187" s="71"/>
      <c r="I187" s="71"/>
      <c r="J187" s="71"/>
      <c r="K187" s="71"/>
      <c r="L187" s="71"/>
    </row>
    <row r="188" spans="1:12" s="72" customFormat="1">
      <c r="A188" s="86"/>
      <c r="F188" s="71"/>
      <c r="G188" s="71"/>
      <c r="H188" s="71"/>
      <c r="I188" s="71"/>
      <c r="J188" s="71"/>
      <c r="K188" s="71"/>
      <c r="L188" s="71"/>
    </row>
    <row r="189" spans="1:12" s="72" customFormat="1">
      <c r="A189" s="86"/>
      <c r="F189" s="71"/>
      <c r="G189" s="71"/>
      <c r="H189" s="71"/>
      <c r="I189" s="71"/>
      <c r="J189" s="71"/>
      <c r="K189" s="71"/>
      <c r="L189" s="71"/>
    </row>
    <row r="190" spans="1:12" s="72" customFormat="1">
      <c r="A190" s="86"/>
      <c r="F190" s="71"/>
      <c r="G190" s="71"/>
      <c r="H190" s="71"/>
      <c r="I190" s="71"/>
      <c r="J190" s="71"/>
      <c r="K190" s="71"/>
      <c r="L190" s="71"/>
    </row>
    <row r="191" spans="1:12" s="72" customFormat="1">
      <c r="A191" s="86"/>
      <c r="F191" s="71"/>
      <c r="G191" s="71"/>
      <c r="H191" s="71"/>
      <c r="I191" s="71"/>
      <c r="J191" s="71"/>
      <c r="K191" s="71"/>
      <c r="L191" s="71"/>
    </row>
    <row r="192" spans="1:12" s="72" customFormat="1">
      <c r="A192" s="86"/>
      <c r="F192" s="71"/>
      <c r="G192" s="71"/>
      <c r="H192" s="71"/>
      <c r="I192" s="71"/>
      <c r="J192" s="71"/>
      <c r="K192" s="71"/>
      <c r="L192" s="71"/>
    </row>
    <row r="193" spans="1:12" s="72" customFormat="1">
      <c r="A193" s="86"/>
      <c r="F193" s="71"/>
      <c r="G193" s="71"/>
      <c r="H193" s="71"/>
      <c r="I193" s="71"/>
      <c r="J193" s="71"/>
      <c r="K193" s="71"/>
      <c r="L193" s="71"/>
    </row>
    <row r="194" spans="1:12" s="72" customFormat="1">
      <c r="A194" s="86"/>
      <c r="F194" s="71"/>
      <c r="G194" s="71"/>
      <c r="H194" s="71"/>
      <c r="I194" s="71"/>
      <c r="J194" s="71"/>
      <c r="K194" s="71"/>
      <c r="L194" s="71"/>
    </row>
    <row r="195" spans="1:12" s="72" customFormat="1">
      <c r="A195" s="86"/>
      <c r="F195" s="71"/>
      <c r="G195" s="71"/>
      <c r="H195" s="71"/>
      <c r="I195" s="71"/>
      <c r="J195" s="71"/>
      <c r="K195" s="71"/>
      <c r="L195" s="71"/>
    </row>
    <row r="196" spans="1:12" s="72" customFormat="1">
      <c r="A196" s="86"/>
      <c r="F196" s="71"/>
      <c r="G196" s="71"/>
      <c r="H196" s="71"/>
      <c r="I196" s="71"/>
      <c r="J196" s="71"/>
      <c r="K196" s="71"/>
      <c r="L196" s="71"/>
    </row>
    <row r="197" spans="1:12" s="72" customFormat="1">
      <c r="A197" s="86"/>
      <c r="F197" s="71"/>
      <c r="G197" s="71"/>
      <c r="H197" s="71"/>
      <c r="I197" s="71"/>
      <c r="J197" s="71"/>
      <c r="K197" s="71"/>
      <c r="L197" s="71"/>
    </row>
  </sheetData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3" fitToHeight="2" orientation="landscape" verticalDpi="300" r:id="rId1"/>
  <headerFooter alignWithMargins="0"/>
  <ignoredErrors>
    <ignoredError sqref="F9 F19 F36 F40 F43 F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35"/>
  <sheetViews>
    <sheetView view="pageBreakPreview" zoomScale="60" workbookViewId="0">
      <selection activeCell="H31" sqref="H31"/>
    </sheetView>
  </sheetViews>
  <sheetFormatPr defaultRowHeight="18.75"/>
  <cols>
    <col min="1" max="1" width="51.5703125" style="3" customWidth="1"/>
    <col min="2" max="2" width="12" style="161" customWidth="1"/>
    <col min="3" max="3" width="16.140625" style="161" customWidth="1"/>
    <col min="4" max="4" width="16.7109375" style="161" customWidth="1"/>
    <col min="5" max="5" width="16.140625" style="161" customWidth="1"/>
    <col min="6" max="6" width="16" style="161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0.25">
      <c r="A2" s="574" t="s">
        <v>418</v>
      </c>
      <c r="B2" s="574"/>
      <c r="C2" s="574"/>
      <c r="D2" s="574"/>
      <c r="E2" s="574"/>
      <c r="F2" s="574"/>
      <c r="G2" s="574"/>
      <c r="H2" s="574"/>
    </row>
    <row r="3" spans="1:10">
      <c r="A3" s="157"/>
      <c r="B3" s="128"/>
      <c r="C3" s="157"/>
      <c r="D3" s="157"/>
      <c r="E3" s="157"/>
      <c r="F3" s="128"/>
      <c r="G3" s="157"/>
      <c r="H3" s="157"/>
      <c r="J3" s="3" t="s">
        <v>404</v>
      </c>
    </row>
    <row r="4" spans="1:10" ht="41.25" customHeight="1">
      <c r="A4" s="575" t="s">
        <v>166</v>
      </c>
      <c r="B4" s="577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79" t="s">
        <v>337</v>
      </c>
      <c r="H4" s="580"/>
      <c r="I4" s="580"/>
      <c r="J4" s="581"/>
    </row>
    <row r="5" spans="1:10" ht="54" customHeight="1">
      <c r="A5" s="576"/>
      <c r="B5" s="578"/>
      <c r="C5" s="555"/>
      <c r="D5" s="555"/>
      <c r="E5" s="557"/>
      <c r="F5" s="555"/>
      <c r="G5" s="156" t="s">
        <v>129</v>
      </c>
      <c r="H5" s="156" t="s">
        <v>130</v>
      </c>
      <c r="I5" s="156" t="s">
        <v>131</v>
      </c>
      <c r="J5" s="156" t="s">
        <v>63</v>
      </c>
    </row>
    <row r="6" spans="1:10" ht="23.25" customHeight="1">
      <c r="A6" s="129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164">
        <v>9</v>
      </c>
      <c r="J6" s="164">
        <v>10</v>
      </c>
    </row>
    <row r="7" spans="1:10" s="42" customFormat="1" ht="31.5" customHeight="1">
      <c r="A7" s="586" t="s">
        <v>370</v>
      </c>
      <c r="B7" s="587"/>
      <c r="C7" s="587"/>
      <c r="D7" s="587"/>
      <c r="E7" s="587"/>
      <c r="F7" s="587"/>
      <c r="G7" s="587"/>
      <c r="H7" s="587"/>
      <c r="I7" s="587"/>
      <c r="J7" s="588"/>
    </row>
    <row r="8" spans="1:10" s="42" customFormat="1" ht="50.25" customHeight="1">
      <c r="A8" s="166" t="s">
        <v>368</v>
      </c>
      <c r="B8" s="145"/>
      <c r="C8" s="33"/>
      <c r="D8" s="33"/>
      <c r="E8" s="33"/>
      <c r="F8" s="32"/>
      <c r="G8" s="33"/>
      <c r="H8" s="33"/>
      <c r="I8" s="33"/>
      <c r="J8" s="33"/>
    </row>
    <row r="9" spans="1:10" s="42" customFormat="1" ht="46.5" customHeight="1">
      <c r="A9" s="165" t="s">
        <v>415</v>
      </c>
      <c r="B9" s="145">
        <v>2133</v>
      </c>
      <c r="C9" s="218">
        <f>SUM(C10:C10)</f>
        <v>17</v>
      </c>
      <c r="D9" s="218">
        <f t="shared" ref="D9:J9" si="0">SUM(D10:D10)</f>
        <v>39</v>
      </c>
      <c r="E9" s="218">
        <f t="shared" si="0"/>
        <v>24</v>
      </c>
      <c r="F9" s="218">
        <f t="shared" ref="F9:F10" si="1">SUM(G9:J9)</f>
        <v>37</v>
      </c>
      <c r="G9" s="218">
        <f t="shared" si="0"/>
        <v>10</v>
      </c>
      <c r="H9" s="218">
        <f t="shared" si="0"/>
        <v>12</v>
      </c>
      <c r="I9" s="218">
        <f t="shared" si="0"/>
        <v>3</v>
      </c>
      <c r="J9" s="218">
        <f t="shared" si="0"/>
        <v>12</v>
      </c>
    </row>
    <row r="10" spans="1:10" s="42" customFormat="1" ht="31.5" customHeight="1">
      <c r="A10" s="419" t="s">
        <v>500</v>
      </c>
      <c r="B10" s="145"/>
      <c r="C10" s="205">
        <v>17</v>
      </c>
      <c r="D10" s="205">
        <v>39</v>
      </c>
      <c r="E10" s="404">
        <v>24</v>
      </c>
      <c r="F10" s="349">
        <f t="shared" si="1"/>
        <v>37</v>
      </c>
      <c r="G10" s="404">
        <v>10</v>
      </c>
      <c r="H10" s="404">
        <v>12</v>
      </c>
      <c r="I10" s="404">
        <v>3</v>
      </c>
      <c r="J10" s="404">
        <v>12</v>
      </c>
    </row>
    <row r="11" spans="1:10">
      <c r="A11" s="132"/>
      <c r="B11" s="133"/>
      <c r="C11" s="134"/>
      <c r="D11" s="135"/>
      <c r="E11" s="135"/>
      <c r="F11" s="135"/>
      <c r="G11" s="135"/>
      <c r="H11" s="135"/>
    </row>
    <row r="12" spans="1:10" ht="24.75" customHeight="1">
      <c r="A12" s="126" t="s">
        <v>361</v>
      </c>
      <c r="B12" s="21"/>
      <c r="C12" s="582" t="s">
        <v>85</v>
      </c>
      <c r="D12" s="582"/>
      <c r="E12" s="158"/>
      <c r="F12" s="136"/>
      <c r="G12" s="583" t="s">
        <v>501</v>
      </c>
      <c r="H12" s="584"/>
      <c r="I12" s="584"/>
    </row>
    <row r="13" spans="1:10">
      <c r="A13" s="162" t="s">
        <v>369</v>
      </c>
      <c r="B13" s="163"/>
      <c r="C13" s="548" t="s">
        <v>406</v>
      </c>
      <c r="D13" s="548"/>
      <c r="E13" s="159"/>
      <c r="F13" s="163"/>
      <c r="G13" s="585" t="s">
        <v>82</v>
      </c>
      <c r="H13" s="585"/>
      <c r="I13" s="585"/>
    </row>
    <row r="14" spans="1:10">
      <c r="A14" s="132"/>
      <c r="B14" s="133"/>
      <c r="C14" s="134"/>
      <c r="D14" s="135"/>
      <c r="E14" s="135"/>
      <c r="F14" s="135"/>
      <c r="G14" s="135"/>
      <c r="H14" s="135"/>
    </row>
    <row r="15" spans="1:10">
      <c r="A15" s="132"/>
      <c r="B15" s="133"/>
      <c r="C15" s="134"/>
      <c r="D15" s="135"/>
      <c r="E15" s="135"/>
      <c r="F15" s="135"/>
      <c r="G15" s="135"/>
      <c r="H15" s="135"/>
    </row>
    <row r="16" spans="1:10">
      <c r="A16" s="132"/>
      <c r="B16" s="133"/>
      <c r="C16" s="134"/>
      <c r="D16" s="135"/>
      <c r="E16" s="135"/>
      <c r="F16" s="135"/>
      <c r="G16" s="135"/>
      <c r="H16" s="135"/>
    </row>
    <row r="17" spans="1:8">
      <c r="A17" s="132"/>
      <c r="B17" s="133"/>
      <c r="C17" s="134"/>
      <c r="D17" s="135"/>
      <c r="E17" s="135"/>
      <c r="F17" s="135"/>
      <c r="G17" s="135"/>
      <c r="H17" s="135"/>
    </row>
    <row r="18" spans="1:8">
      <c r="A18" s="132"/>
      <c r="B18" s="133"/>
      <c r="C18" s="134"/>
      <c r="D18" s="135"/>
      <c r="E18" s="135"/>
      <c r="F18" s="135"/>
      <c r="G18" s="135"/>
      <c r="H18" s="135"/>
    </row>
    <row r="19" spans="1:8">
      <c r="A19" s="132"/>
      <c r="B19" s="133"/>
      <c r="C19" s="134"/>
      <c r="D19" s="135"/>
      <c r="E19" s="135"/>
      <c r="F19" s="135"/>
      <c r="G19" s="135"/>
      <c r="H19" s="135"/>
    </row>
    <row r="20" spans="1:8">
      <c r="A20" s="132"/>
      <c r="B20" s="133"/>
      <c r="C20" s="134"/>
      <c r="D20" s="135"/>
      <c r="E20" s="135"/>
      <c r="F20" s="135"/>
      <c r="G20" s="135"/>
      <c r="H20" s="135"/>
    </row>
    <row r="21" spans="1:8">
      <c r="A21" s="132"/>
      <c r="B21" s="133"/>
      <c r="C21" s="134"/>
      <c r="D21" s="135"/>
      <c r="E21" s="135"/>
      <c r="F21" s="135"/>
      <c r="G21" s="135"/>
      <c r="H21" s="135"/>
    </row>
    <row r="22" spans="1:8">
      <c r="A22" s="132"/>
      <c r="B22" s="133"/>
      <c r="C22" s="134"/>
      <c r="D22" s="135"/>
      <c r="E22" s="135"/>
      <c r="F22" s="135"/>
      <c r="G22" s="135"/>
      <c r="H22" s="135"/>
    </row>
    <row r="23" spans="1:8">
      <c r="A23" s="132"/>
      <c r="B23" s="133"/>
      <c r="C23" s="134"/>
      <c r="D23" s="135"/>
      <c r="E23" s="135"/>
      <c r="F23" s="135"/>
      <c r="G23" s="135"/>
      <c r="H23" s="135"/>
    </row>
    <row r="24" spans="1:8">
      <c r="A24" s="132"/>
      <c r="B24" s="133"/>
      <c r="C24" s="134"/>
      <c r="D24" s="135"/>
      <c r="E24" s="135"/>
      <c r="F24" s="135"/>
      <c r="G24" s="135"/>
      <c r="H24" s="135"/>
    </row>
    <row r="25" spans="1:8">
      <c r="A25" s="132"/>
      <c r="B25" s="133"/>
      <c r="C25" s="134"/>
      <c r="D25" s="135"/>
      <c r="E25" s="135"/>
      <c r="F25" s="135"/>
      <c r="G25" s="135"/>
      <c r="H25" s="135"/>
    </row>
    <row r="26" spans="1:8">
      <c r="A26" s="132"/>
      <c r="B26" s="133"/>
      <c r="C26" s="134"/>
      <c r="D26" s="135"/>
      <c r="E26" s="135"/>
      <c r="F26" s="135"/>
      <c r="G26" s="135"/>
      <c r="H26" s="135"/>
    </row>
    <row r="27" spans="1:8">
      <c r="A27" s="132"/>
      <c r="B27" s="133"/>
      <c r="C27" s="134"/>
      <c r="D27" s="135"/>
      <c r="E27" s="135"/>
      <c r="F27" s="135"/>
      <c r="G27" s="135"/>
      <c r="H27" s="135"/>
    </row>
    <row r="28" spans="1:8">
      <c r="A28" s="132"/>
      <c r="B28" s="133"/>
      <c r="C28" s="134"/>
      <c r="D28" s="135"/>
      <c r="E28" s="135"/>
      <c r="F28" s="135"/>
      <c r="G28" s="135"/>
      <c r="H28" s="135"/>
    </row>
    <row r="29" spans="1:8">
      <c r="A29" s="132"/>
      <c r="B29" s="133"/>
      <c r="C29" s="134"/>
      <c r="D29" s="135"/>
      <c r="E29" s="135"/>
      <c r="F29" s="135"/>
      <c r="G29" s="135"/>
      <c r="H29" s="135"/>
    </row>
    <row r="30" spans="1:8">
      <c r="A30" s="132"/>
      <c r="B30" s="133"/>
      <c r="C30" s="134"/>
      <c r="D30" s="135"/>
      <c r="E30" s="135"/>
      <c r="F30" s="135"/>
      <c r="G30" s="135"/>
      <c r="H30" s="135"/>
    </row>
    <row r="31" spans="1:8">
      <c r="A31" s="132"/>
      <c r="B31" s="133"/>
      <c r="C31" s="134"/>
      <c r="D31" s="135"/>
      <c r="E31" s="135"/>
      <c r="F31" s="135"/>
      <c r="G31" s="135"/>
      <c r="H31" s="135"/>
    </row>
    <row r="32" spans="1:8">
      <c r="A32" s="132"/>
      <c r="B32" s="133"/>
      <c r="C32" s="134"/>
      <c r="D32" s="135"/>
      <c r="E32" s="135"/>
      <c r="F32" s="135"/>
      <c r="G32" s="135"/>
      <c r="H32" s="135"/>
    </row>
    <row r="33" spans="1:8">
      <c r="A33" s="132"/>
      <c r="B33" s="133"/>
      <c r="C33" s="134"/>
      <c r="D33" s="135"/>
      <c r="E33" s="135"/>
      <c r="F33" s="135"/>
      <c r="G33" s="135"/>
      <c r="H33" s="135"/>
    </row>
    <row r="34" spans="1:8">
      <c r="A34" s="132"/>
      <c r="B34" s="133"/>
      <c r="C34" s="134"/>
      <c r="D34" s="135"/>
      <c r="E34" s="135"/>
      <c r="F34" s="135"/>
      <c r="G34" s="135"/>
      <c r="H34" s="135"/>
    </row>
    <row r="35" spans="1:8">
      <c r="A35" s="132"/>
      <c r="B35" s="133"/>
      <c r="C35" s="134"/>
      <c r="D35" s="135"/>
      <c r="E35" s="135"/>
      <c r="F35" s="135"/>
      <c r="G35" s="135"/>
      <c r="H35" s="135"/>
    </row>
    <row r="36" spans="1:8">
      <c r="A36" s="132"/>
      <c r="B36" s="133"/>
      <c r="C36" s="134"/>
      <c r="D36" s="135"/>
      <c r="E36" s="135"/>
      <c r="F36" s="135"/>
      <c r="G36" s="135"/>
      <c r="H36" s="135"/>
    </row>
    <row r="37" spans="1:8">
      <c r="A37" s="132"/>
      <c r="B37" s="133"/>
      <c r="C37" s="134"/>
      <c r="D37" s="135"/>
      <c r="E37" s="135"/>
      <c r="F37" s="135"/>
      <c r="G37" s="135"/>
      <c r="H37" s="135"/>
    </row>
    <row r="38" spans="1:8">
      <c r="A38" s="132"/>
      <c r="B38" s="133"/>
      <c r="C38" s="134"/>
      <c r="D38" s="135"/>
      <c r="E38" s="135"/>
      <c r="F38" s="135"/>
      <c r="G38" s="135"/>
      <c r="H38" s="135"/>
    </row>
    <row r="39" spans="1:8">
      <c r="A39" s="132"/>
      <c r="B39" s="133"/>
      <c r="C39" s="134"/>
      <c r="D39" s="135"/>
      <c r="E39" s="135"/>
      <c r="F39" s="135"/>
      <c r="G39" s="135"/>
      <c r="H39" s="135"/>
    </row>
    <row r="40" spans="1:8">
      <c r="A40" s="132"/>
      <c r="B40" s="133"/>
      <c r="C40" s="134"/>
      <c r="D40" s="135"/>
      <c r="E40" s="135"/>
      <c r="F40" s="135"/>
      <c r="G40" s="135"/>
      <c r="H40" s="135"/>
    </row>
    <row r="41" spans="1:8">
      <c r="A41" s="132"/>
      <c r="B41" s="133"/>
      <c r="C41" s="134"/>
      <c r="D41" s="135"/>
      <c r="E41" s="135"/>
      <c r="F41" s="135"/>
      <c r="G41" s="135"/>
      <c r="H41" s="135"/>
    </row>
    <row r="42" spans="1:8">
      <c r="A42" s="132"/>
      <c r="B42" s="133"/>
      <c r="C42" s="134"/>
      <c r="D42" s="135"/>
      <c r="E42" s="135"/>
      <c r="F42" s="135"/>
      <c r="G42" s="135"/>
      <c r="H42" s="135"/>
    </row>
    <row r="43" spans="1:8">
      <c r="A43" s="132"/>
      <c r="B43" s="133"/>
      <c r="C43" s="134"/>
      <c r="D43" s="135"/>
      <c r="E43" s="135"/>
      <c r="F43" s="135"/>
      <c r="G43" s="135"/>
      <c r="H43" s="135"/>
    </row>
    <row r="44" spans="1:8">
      <c r="A44" s="132"/>
      <c r="B44" s="133"/>
      <c r="C44" s="134"/>
      <c r="D44" s="135"/>
      <c r="E44" s="135"/>
      <c r="F44" s="135"/>
      <c r="G44" s="135"/>
      <c r="H44" s="135"/>
    </row>
    <row r="45" spans="1:8">
      <c r="A45" s="132"/>
      <c r="C45" s="160"/>
      <c r="D45" s="137"/>
      <c r="E45" s="137"/>
      <c r="F45" s="137"/>
      <c r="G45" s="137"/>
      <c r="H45" s="137"/>
    </row>
    <row r="46" spans="1:8">
      <c r="A46" s="138"/>
      <c r="C46" s="160"/>
      <c r="D46" s="137"/>
      <c r="E46" s="137"/>
      <c r="F46" s="137"/>
      <c r="G46" s="137"/>
      <c r="H46" s="137"/>
    </row>
    <row r="47" spans="1:8">
      <c r="A47" s="138"/>
      <c r="C47" s="160"/>
      <c r="D47" s="137"/>
      <c r="E47" s="137"/>
      <c r="F47" s="137"/>
      <c r="G47" s="137"/>
      <c r="H47" s="137"/>
    </row>
    <row r="48" spans="1:8">
      <c r="A48" s="138"/>
      <c r="C48" s="160"/>
      <c r="D48" s="137"/>
      <c r="E48" s="137"/>
      <c r="F48" s="137"/>
      <c r="G48" s="137"/>
      <c r="H48" s="137"/>
    </row>
    <row r="49" spans="1:8">
      <c r="A49" s="138"/>
      <c r="C49" s="160"/>
      <c r="D49" s="137"/>
      <c r="E49" s="137"/>
      <c r="F49" s="137"/>
      <c r="G49" s="137"/>
      <c r="H49" s="137"/>
    </row>
    <row r="50" spans="1:8">
      <c r="A50" s="138"/>
      <c r="C50" s="160"/>
      <c r="D50" s="137"/>
      <c r="E50" s="137"/>
      <c r="F50" s="137"/>
      <c r="G50" s="137"/>
      <c r="H50" s="137"/>
    </row>
    <row r="51" spans="1:8">
      <c r="A51" s="138"/>
      <c r="C51" s="160"/>
      <c r="D51" s="137"/>
      <c r="E51" s="137"/>
      <c r="F51" s="137"/>
      <c r="G51" s="137"/>
      <c r="H51" s="137"/>
    </row>
    <row r="52" spans="1:8">
      <c r="A52" s="138"/>
      <c r="C52" s="160"/>
      <c r="D52" s="137"/>
      <c r="E52" s="137"/>
      <c r="F52" s="137"/>
      <c r="G52" s="137"/>
      <c r="H52" s="137"/>
    </row>
    <row r="53" spans="1:8">
      <c r="A53" s="138"/>
      <c r="C53" s="160"/>
      <c r="D53" s="137"/>
      <c r="E53" s="137"/>
      <c r="F53" s="137"/>
      <c r="G53" s="137"/>
      <c r="H53" s="137"/>
    </row>
    <row r="54" spans="1:8">
      <c r="A54" s="138"/>
      <c r="C54" s="160"/>
      <c r="D54" s="137"/>
      <c r="E54" s="137"/>
      <c r="F54" s="137"/>
      <c r="G54" s="137"/>
      <c r="H54" s="137"/>
    </row>
    <row r="55" spans="1:8">
      <c r="A55" s="138"/>
      <c r="C55" s="160"/>
      <c r="D55" s="137"/>
      <c r="E55" s="137"/>
      <c r="F55" s="137"/>
      <c r="G55" s="137"/>
      <c r="H55" s="137"/>
    </row>
    <row r="56" spans="1:8">
      <c r="A56" s="138"/>
      <c r="C56" s="160"/>
      <c r="D56" s="137"/>
      <c r="E56" s="137"/>
      <c r="F56" s="137"/>
      <c r="G56" s="137"/>
      <c r="H56" s="137"/>
    </row>
    <row r="57" spans="1:8">
      <c r="A57" s="138"/>
      <c r="C57" s="160"/>
      <c r="D57" s="137"/>
      <c r="E57" s="137"/>
      <c r="F57" s="137"/>
      <c r="G57" s="137"/>
      <c r="H57" s="137"/>
    </row>
    <row r="58" spans="1:8">
      <c r="A58" s="138"/>
      <c r="C58" s="160"/>
      <c r="D58" s="137"/>
      <c r="E58" s="137"/>
      <c r="F58" s="137"/>
      <c r="G58" s="137"/>
      <c r="H58" s="137"/>
    </row>
    <row r="59" spans="1:8">
      <c r="A59" s="138"/>
      <c r="C59" s="160"/>
      <c r="D59" s="137"/>
      <c r="E59" s="137"/>
      <c r="F59" s="137"/>
      <c r="G59" s="137"/>
      <c r="H59" s="137"/>
    </row>
    <row r="60" spans="1:8">
      <c r="A60" s="138"/>
      <c r="C60" s="160"/>
      <c r="D60" s="137"/>
      <c r="E60" s="137"/>
      <c r="F60" s="137"/>
      <c r="G60" s="137"/>
      <c r="H60" s="137"/>
    </row>
    <row r="61" spans="1:8">
      <c r="A61" s="138"/>
      <c r="C61" s="160"/>
      <c r="D61" s="137"/>
      <c r="E61" s="137"/>
      <c r="F61" s="137"/>
      <c r="G61" s="137"/>
      <c r="H61" s="137"/>
    </row>
    <row r="62" spans="1:8">
      <c r="A62" s="138"/>
      <c r="C62" s="160"/>
      <c r="D62" s="137"/>
      <c r="E62" s="137"/>
      <c r="F62" s="137"/>
      <c r="G62" s="137"/>
      <c r="H62" s="137"/>
    </row>
    <row r="63" spans="1:8">
      <c r="A63" s="138"/>
      <c r="C63" s="160"/>
      <c r="D63" s="137"/>
      <c r="E63" s="137"/>
      <c r="F63" s="137"/>
      <c r="G63" s="137"/>
      <c r="H63" s="137"/>
    </row>
    <row r="64" spans="1:8">
      <c r="A64" s="138"/>
      <c r="C64" s="160"/>
      <c r="D64" s="137"/>
      <c r="E64" s="137"/>
      <c r="F64" s="137"/>
      <c r="G64" s="137"/>
      <c r="H64" s="137"/>
    </row>
    <row r="65" spans="1:8">
      <c r="A65" s="138"/>
      <c r="C65" s="160"/>
      <c r="D65" s="137"/>
      <c r="E65" s="137"/>
      <c r="F65" s="137"/>
      <c r="G65" s="137"/>
      <c r="H65" s="137"/>
    </row>
    <row r="66" spans="1:8">
      <c r="A66" s="138"/>
      <c r="C66" s="160"/>
      <c r="D66" s="137"/>
      <c r="E66" s="137"/>
      <c r="F66" s="137"/>
      <c r="G66" s="137"/>
      <c r="H66" s="137"/>
    </row>
    <row r="67" spans="1:8">
      <c r="A67" s="138"/>
      <c r="C67" s="160"/>
      <c r="D67" s="137"/>
      <c r="E67" s="137"/>
      <c r="F67" s="137"/>
      <c r="G67" s="137"/>
      <c r="H67" s="137"/>
    </row>
    <row r="68" spans="1:8">
      <c r="A68" s="138"/>
    </row>
    <row r="69" spans="1:8">
      <c r="A69" s="139"/>
    </row>
    <row r="70" spans="1:8">
      <c r="A70" s="139"/>
    </row>
    <row r="71" spans="1:8">
      <c r="A71" s="139"/>
    </row>
    <row r="72" spans="1:8">
      <c r="A72" s="139"/>
    </row>
    <row r="73" spans="1:8">
      <c r="A73" s="139"/>
    </row>
    <row r="74" spans="1:8">
      <c r="A74" s="139"/>
    </row>
    <row r="75" spans="1:8">
      <c r="A75" s="139"/>
    </row>
    <row r="76" spans="1:8">
      <c r="A76" s="139"/>
    </row>
    <row r="77" spans="1:8">
      <c r="A77" s="139"/>
    </row>
    <row r="78" spans="1:8">
      <c r="A78" s="139"/>
    </row>
    <row r="79" spans="1:8">
      <c r="A79" s="139"/>
    </row>
    <row r="80" spans="1:8">
      <c r="A80" s="139"/>
    </row>
    <row r="81" spans="1:1">
      <c r="A81" s="139"/>
    </row>
    <row r="82" spans="1:1">
      <c r="A82" s="139"/>
    </row>
    <row r="83" spans="1:1">
      <c r="A83" s="139"/>
    </row>
    <row r="84" spans="1:1">
      <c r="A84" s="139"/>
    </row>
    <row r="85" spans="1:1">
      <c r="A85" s="139"/>
    </row>
    <row r="86" spans="1:1">
      <c r="A86" s="139"/>
    </row>
    <row r="87" spans="1:1">
      <c r="A87" s="139"/>
    </row>
    <row r="88" spans="1:1">
      <c r="A88" s="139"/>
    </row>
    <row r="89" spans="1:1">
      <c r="A89" s="139"/>
    </row>
    <row r="90" spans="1:1">
      <c r="A90" s="139"/>
    </row>
    <row r="91" spans="1:1">
      <c r="A91" s="139"/>
    </row>
    <row r="92" spans="1:1">
      <c r="A92" s="139"/>
    </row>
    <row r="93" spans="1:1">
      <c r="A93" s="139"/>
    </row>
    <row r="94" spans="1:1">
      <c r="A94" s="139"/>
    </row>
    <row r="95" spans="1:1">
      <c r="A95" s="139"/>
    </row>
    <row r="96" spans="1:1">
      <c r="A96" s="139"/>
    </row>
    <row r="97" spans="1:1">
      <c r="A97" s="139"/>
    </row>
    <row r="98" spans="1:1">
      <c r="A98" s="139"/>
    </row>
    <row r="99" spans="1:1">
      <c r="A99" s="139"/>
    </row>
    <row r="100" spans="1:1">
      <c r="A100" s="139"/>
    </row>
    <row r="101" spans="1:1">
      <c r="A101" s="139"/>
    </row>
    <row r="102" spans="1:1">
      <c r="A102" s="139"/>
    </row>
    <row r="103" spans="1:1">
      <c r="A103" s="139"/>
    </row>
    <row r="104" spans="1:1">
      <c r="A104" s="139"/>
    </row>
    <row r="105" spans="1:1">
      <c r="A105" s="139"/>
    </row>
    <row r="106" spans="1:1">
      <c r="A106" s="139"/>
    </row>
    <row r="107" spans="1:1">
      <c r="A107" s="139"/>
    </row>
    <row r="108" spans="1:1">
      <c r="A108" s="139"/>
    </row>
    <row r="109" spans="1:1">
      <c r="A109" s="139"/>
    </row>
    <row r="110" spans="1:1">
      <c r="A110" s="139"/>
    </row>
    <row r="111" spans="1:1">
      <c r="A111" s="139"/>
    </row>
    <row r="112" spans="1:1">
      <c r="A112" s="139"/>
    </row>
    <row r="113" spans="1:1">
      <c r="A113" s="139"/>
    </row>
    <row r="114" spans="1:1">
      <c r="A114" s="139"/>
    </row>
    <row r="115" spans="1:1">
      <c r="A115" s="139"/>
    </row>
    <row r="116" spans="1:1">
      <c r="A116" s="139"/>
    </row>
    <row r="117" spans="1:1">
      <c r="A117" s="139"/>
    </row>
    <row r="118" spans="1:1">
      <c r="A118" s="139"/>
    </row>
    <row r="119" spans="1:1">
      <c r="A119" s="139"/>
    </row>
    <row r="120" spans="1:1">
      <c r="A120" s="139"/>
    </row>
    <row r="121" spans="1:1">
      <c r="A121" s="139"/>
    </row>
    <row r="122" spans="1:1">
      <c r="A122" s="139"/>
    </row>
    <row r="123" spans="1:1">
      <c r="A123" s="139"/>
    </row>
    <row r="124" spans="1:1">
      <c r="A124" s="139"/>
    </row>
    <row r="125" spans="1:1">
      <c r="A125" s="139"/>
    </row>
    <row r="126" spans="1:1">
      <c r="A126" s="139"/>
    </row>
    <row r="127" spans="1:1">
      <c r="A127" s="139"/>
    </row>
    <row r="128" spans="1:1">
      <c r="A128" s="139"/>
    </row>
    <row r="129" spans="1:1">
      <c r="A129" s="139"/>
    </row>
    <row r="130" spans="1:1">
      <c r="A130" s="139"/>
    </row>
    <row r="131" spans="1:1">
      <c r="A131" s="139"/>
    </row>
    <row r="132" spans="1:1">
      <c r="A132" s="139"/>
    </row>
    <row r="133" spans="1:1">
      <c r="A133" s="139"/>
    </row>
    <row r="134" spans="1:1">
      <c r="A134" s="139"/>
    </row>
    <row r="135" spans="1:1">
      <c r="A135" s="139"/>
    </row>
    <row r="136" spans="1:1">
      <c r="A136" s="139"/>
    </row>
    <row r="137" spans="1:1">
      <c r="A137" s="139"/>
    </row>
    <row r="138" spans="1:1">
      <c r="A138" s="139"/>
    </row>
    <row r="139" spans="1:1">
      <c r="A139" s="139"/>
    </row>
    <row r="140" spans="1:1">
      <c r="A140" s="139"/>
    </row>
    <row r="141" spans="1:1">
      <c r="A141" s="139"/>
    </row>
    <row r="142" spans="1:1">
      <c r="A142" s="139"/>
    </row>
    <row r="143" spans="1:1">
      <c r="A143" s="139"/>
    </row>
    <row r="144" spans="1:1">
      <c r="A144" s="139"/>
    </row>
    <row r="145" spans="1:1">
      <c r="A145" s="139"/>
    </row>
    <row r="146" spans="1:1">
      <c r="A146" s="139"/>
    </row>
    <row r="147" spans="1:1">
      <c r="A147" s="139"/>
    </row>
    <row r="148" spans="1:1">
      <c r="A148" s="139"/>
    </row>
    <row r="149" spans="1:1">
      <c r="A149" s="139"/>
    </row>
    <row r="150" spans="1:1">
      <c r="A150" s="139"/>
    </row>
    <row r="151" spans="1:1">
      <c r="A151" s="139"/>
    </row>
    <row r="152" spans="1:1">
      <c r="A152" s="139"/>
    </row>
    <row r="153" spans="1:1">
      <c r="A153" s="139"/>
    </row>
    <row r="154" spans="1:1">
      <c r="A154" s="139"/>
    </row>
    <row r="155" spans="1:1">
      <c r="A155" s="139"/>
    </row>
    <row r="156" spans="1:1">
      <c r="A156" s="139"/>
    </row>
    <row r="157" spans="1:1">
      <c r="A157" s="139"/>
    </row>
    <row r="158" spans="1:1">
      <c r="A158" s="139"/>
    </row>
    <row r="159" spans="1:1">
      <c r="A159" s="139"/>
    </row>
    <row r="160" spans="1:1">
      <c r="A160" s="139"/>
    </row>
    <row r="161" spans="1:1">
      <c r="A161" s="139"/>
    </row>
    <row r="162" spans="1:1">
      <c r="A162" s="139"/>
    </row>
    <row r="163" spans="1:1">
      <c r="A163" s="139"/>
    </row>
    <row r="164" spans="1:1">
      <c r="A164" s="139"/>
    </row>
    <row r="165" spans="1:1">
      <c r="A165" s="139"/>
    </row>
    <row r="166" spans="1:1">
      <c r="A166" s="139"/>
    </row>
    <row r="167" spans="1:1">
      <c r="A167" s="139"/>
    </row>
    <row r="168" spans="1:1">
      <c r="A168" s="139"/>
    </row>
    <row r="169" spans="1:1">
      <c r="A169" s="139"/>
    </row>
    <row r="170" spans="1:1">
      <c r="A170" s="139"/>
    </row>
    <row r="171" spans="1:1">
      <c r="A171" s="139"/>
    </row>
    <row r="172" spans="1:1">
      <c r="A172" s="139"/>
    </row>
    <row r="173" spans="1:1">
      <c r="A173" s="139"/>
    </row>
    <row r="174" spans="1:1">
      <c r="A174" s="139"/>
    </row>
    <row r="175" spans="1:1">
      <c r="A175" s="139"/>
    </row>
    <row r="176" spans="1:1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</sheetData>
  <mergeCells count="13">
    <mergeCell ref="C12:D12"/>
    <mergeCell ref="G12:I12"/>
    <mergeCell ref="C13:D13"/>
    <mergeCell ref="G13:I13"/>
    <mergeCell ref="A7:J7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02"/>
  <sheetViews>
    <sheetView view="pageBreakPreview" topLeftCell="A55" zoomScale="75" zoomScaleNormal="75" zoomScaleSheetLayoutView="75" workbookViewId="0">
      <selection activeCell="F18" sqref="F18"/>
    </sheetView>
  </sheetViews>
  <sheetFormatPr defaultRowHeight="20.25"/>
  <cols>
    <col min="1" max="1" width="93.28515625" style="51" customWidth="1"/>
    <col min="2" max="2" width="15" style="51" customWidth="1"/>
    <col min="3" max="3" width="15.42578125" style="51" customWidth="1"/>
    <col min="4" max="4" width="17.42578125" style="51" customWidth="1"/>
    <col min="5" max="5" width="17.7109375" style="51" customWidth="1"/>
    <col min="6" max="10" width="16" style="51" customWidth="1"/>
    <col min="11" max="12" width="9.140625" style="51"/>
    <col min="13" max="13" width="12.85546875" style="51" bestFit="1" customWidth="1"/>
    <col min="14" max="16384" width="9.140625" style="51"/>
  </cols>
  <sheetData>
    <row r="1" spans="1:13" ht="23.25" customHeight="1">
      <c r="J1" s="334" t="s">
        <v>357</v>
      </c>
    </row>
    <row r="2" spans="1:13" ht="29.25" customHeight="1">
      <c r="A2" s="589" t="s">
        <v>283</v>
      </c>
      <c r="B2" s="589"/>
      <c r="C2" s="589"/>
      <c r="D2" s="589"/>
      <c r="E2" s="589"/>
      <c r="F2" s="589"/>
      <c r="G2" s="589"/>
      <c r="H2" s="589"/>
      <c r="I2" s="589"/>
      <c r="J2" s="589"/>
    </row>
    <row r="3" spans="1:13" ht="17.25" customHeight="1">
      <c r="A3" s="103"/>
      <c r="B3" s="103"/>
      <c r="C3" s="103"/>
      <c r="D3" s="103"/>
      <c r="E3" s="103"/>
      <c r="F3" s="103"/>
      <c r="G3" s="103"/>
      <c r="H3" s="103"/>
      <c r="I3" s="103"/>
      <c r="J3" s="50" t="s">
        <v>364</v>
      </c>
    </row>
    <row r="4" spans="1:13" ht="48" customHeight="1">
      <c r="A4" s="590" t="s">
        <v>166</v>
      </c>
      <c r="B4" s="592" t="s">
        <v>0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93" t="s">
        <v>337</v>
      </c>
      <c r="H4" s="593"/>
      <c r="I4" s="593"/>
      <c r="J4" s="593"/>
    </row>
    <row r="5" spans="1:13" ht="64.5" customHeight="1">
      <c r="A5" s="591"/>
      <c r="B5" s="592"/>
      <c r="C5" s="555"/>
      <c r="D5" s="555"/>
      <c r="E5" s="557"/>
      <c r="F5" s="555"/>
      <c r="G5" s="295" t="s">
        <v>129</v>
      </c>
      <c r="H5" s="295" t="s">
        <v>130</v>
      </c>
      <c r="I5" s="295" t="s">
        <v>131</v>
      </c>
      <c r="J5" s="295" t="s">
        <v>63</v>
      </c>
    </row>
    <row r="6" spans="1:13" ht="27" customHeight="1">
      <c r="A6" s="297">
        <v>1</v>
      </c>
      <c r="B6" s="295">
        <v>2</v>
      </c>
      <c r="C6" s="295">
        <v>3</v>
      </c>
      <c r="D6" s="295">
        <v>4</v>
      </c>
      <c r="E6" s="295">
        <v>5</v>
      </c>
      <c r="F6" s="295">
        <v>6</v>
      </c>
      <c r="G6" s="295">
        <v>7</v>
      </c>
      <c r="H6" s="295">
        <v>8</v>
      </c>
      <c r="I6" s="295">
        <v>9</v>
      </c>
      <c r="J6" s="295">
        <v>10</v>
      </c>
    </row>
    <row r="7" spans="1:13" s="338" customFormat="1" ht="30" customHeight="1">
      <c r="A7" s="93" t="s">
        <v>113</v>
      </c>
      <c r="B7" s="335"/>
      <c r="C7" s="336"/>
      <c r="D7" s="336"/>
      <c r="E7" s="336"/>
      <c r="F7" s="454"/>
      <c r="G7" s="336"/>
      <c r="H7" s="336"/>
      <c r="I7" s="336"/>
      <c r="J7" s="337"/>
    </row>
    <row r="8" spans="1:13" ht="34.5" customHeight="1">
      <c r="A8" s="89" t="s">
        <v>254</v>
      </c>
      <c r="B8" s="339">
        <v>3000</v>
      </c>
      <c r="C8" s="299">
        <f>SUM(C9:C10,C12:C17)</f>
        <v>11266</v>
      </c>
      <c r="D8" s="299">
        <f t="shared" ref="D8" si="0">SUM(D9:D10,D12:D17)</f>
        <v>21136</v>
      </c>
      <c r="E8" s="299">
        <f t="shared" ref="E8:J8" si="1">SUM(E9:E10,E12:E17)</f>
        <v>15261</v>
      </c>
      <c r="F8" s="299">
        <f t="shared" ref="F8:F18" si="2">SUM(G8:J8)</f>
        <v>21199</v>
      </c>
      <c r="G8" s="299">
        <f t="shared" si="1"/>
        <v>6113</v>
      </c>
      <c r="H8" s="299">
        <f t="shared" si="1"/>
        <v>6039</v>
      </c>
      <c r="I8" s="299">
        <f t="shared" si="1"/>
        <v>2126</v>
      </c>
      <c r="J8" s="299">
        <f t="shared" si="1"/>
        <v>6921</v>
      </c>
    </row>
    <row r="9" spans="1:13" ht="33" customHeight="1">
      <c r="A9" s="296" t="s">
        <v>314</v>
      </c>
      <c r="B9" s="340">
        <v>3010</v>
      </c>
      <c r="C9" s="353">
        <v>10579</v>
      </c>
      <c r="D9" s="353">
        <v>21127</v>
      </c>
      <c r="E9" s="205">
        <v>14913</v>
      </c>
      <c r="F9" s="200">
        <f t="shared" si="2"/>
        <v>21195</v>
      </c>
      <c r="G9" s="200">
        <v>6112</v>
      </c>
      <c r="H9" s="201">
        <v>6038</v>
      </c>
      <c r="I9" s="201">
        <v>2125</v>
      </c>
      <c r="J9" s="201">
        <v>6920</v>
      </c>
      <c r="M9" s="455">
        <f>F9/1.2</f>
        <v>17662.5</v>
      </c>
    </row>
    <row r="10" spans="1:13" ht="30" customHeight="1">
      <c r="A10" s="296" t="s">
        <v>255</v>
      </c>
      <c r="B10" s="340">
        <v>3020</v>
      </c>
      <c r="C10" s="298">
        <v>0</v>
      </c>
      <c r="D10" s="298">
        <v>0</v>
      </c>
      <c r="E10" s="353">
        <v>0</v>
      </c>
      <c r="F10" s="300">
        <f t="shared" si="2"/>
        <v>0</v>
      </c>
      <c r="G10" s="300"/>
      <c r="H10" s="300"/>
      <c r="I10" s="300"/>
      <c r="J10" s="300"/>
    </row>
    <row r="11" spans="1:13" ht="28.5" customHeight="1">
      <c r="A11" s="296" t="s">
        <v>256</v>
      </c>
      <c r="B11" s="340">
        <v>3021</v>
      </c>
      <c r="C11" s="298">
        <v>0</v>
      </c>
      <c r="D11" s="298">
        <v>0</v>
      </c>
      <c r="E11" s="353">
        <v>0</v>
      </c>
      <c r="F11" s="300">
        <f t="shared" si="2"/>
        <v>0</v>
      </c>
      <c r="G11" s="300"/>
      <c r="H11" s="300"/>
      <c r="I11" s="300"/>
      <c r="J11" s="300"/>
    </row>
    <row r="12" spans="1:13" ht="34.5" customHeight="1">
      <c r="A12" s="296" t="s">
        <v>315</v>
      </c>
      <c r="B12" s="340">
        <v>3030</v>
      </c>
      <c r="C12" s="298">
        <v>0</v>
      </c>
      <c r="D12" s="298">
        <v>0</v>
      </c>
      <c r="E12" s="353">
        <v>0</v>
      </c>
      <c r="F12" s="300">
        <f t="shared" si="2"/>
        <v>0</v>
      </c>
      <c r="G12" s="300"/>
      <c r="H12" s="300"/>
      <c r="I12" s="300"/>
      <c r="J12" s="300"/>
    </row>
    <row r="13" spans="1:13" ht="33" customHeight="1">
      <c r="A13" s="296" t="s">
        <v>378</v>
      </c>
      <c r="B13" s="340">
        <v>3040</v>
      </c>
      <c r="C13" s="298">
        <v>0</v>
      </c>
      <c r="D13" s="298">
        <v>0</v>
      </c>
      <c r="E13" s="353">
        <v>0</v>
      </c>
      <c r="F13" s="300">
        <f t="shared" si="2"/>
        <v>0</v>
      </c>
      <c r="G13" s="300"/>
      <c r="H13" s="300"/>
      <c r="I13" s="300"/>
      <c r="J13" s="300"/>
    </row>
    <row r="14" spans="1:13" ht="33" customHeight="1">
      <c r="A14" s="296" t="s">
        <v>257</v>
      </c>
      <c r="B14" s="340">
        <v>3050</v>
      </c>
      <c r="C14" s="201">
        <v>0</v>
      </c>
      <c r="D14" s="353">
        <v>0</v>
      </c>
      <c r="E14" s="353">
        <v>0</v>
      </c>
      <c r="F14" s="201">
        <f t="shared" si="2"/>
        <v>0</v>
      </c>
      <c r="G14" s="355"/>
      <c r="H14" s="355"/>
      <c r="I14" s="355"/>
      <c r="J14" s="355"/>
    </row>
    <row r="15" spans="1:13" ht="31.5" customHeight="1">
      <c r="A15" s="296" t="s">
        <v>379</v>
      </c>
      <c r="B15" s="340">
        <v>3060</v>
      </c>
      <c r="C15" s="298">
        <v>0</v>
      </c>
      <c r="D15" s="353">
        <v>0</v>
      </c>
      <c r="E15" s="353">
        <v>0</v>
      </c>
      <c r="F15" s="300">
        <f t="shared" si="2"/>
        <v>0</v>
      </c>
      <c r="G15" s="300"/>
      <c r="H15" s="300"/>
      <c r="I15" s="300"/>
      <c r="J15" s="300"/>
    </row>
    <row r="16" spans="1:13" ht="45" customHeight="1">
      <c r="A16" s="296" t="s">
        <v>380</v>
      </c>
      <c r="B16" s="340">
        <v>3070</v>
      </c>
      <c r="C16" s="298">
        <v>4</v>
      </c>
      <c r="D16" s="353">
        <v>9</v>
      </c>
      <c r="E16" s="353">
        <v>1</v>
      </c>
      <c r="F16" s="201">
        <f t="shared" si="2"/>
        <v>4</v>
      </c>
      <c r="G16" s="201">
        <v>1</v>
      </c>
      <c r="H16" s="201">
        <v>1</v>
      </c>
      <c r="I16" s="201">
        <v>1</v>
      </c>
      <c r="J16" s="201">
        <v>1</v>
      </c>
    </row>
    <row r="17" spans="1:13" ht="33" customHeight="1">
      <c r="A17" s="296" t="s">
        <v>375</v>
      </c>
      <c r="B17" s="340">
        <v>3080</v>
      </c>
      <c r="C17" s="353">
        <v>683</v>
      </c>
      <c r="D17" s="353">
        <v>0</v>
      </c>
      <c r="E17" s="463">
        <v>347</v>
      </c>
      <c r="F17" s="298">
        <f t="shared" si="2"/>
        <v>0</v>
      </c>
      <c r="G17" s="355"/>
      <c r="H17" s="355"/>
      <c r="I17" s="355"/>
      <c r="J17" s="355"/>
    </row>
    <row r="18" spans="1:13" ht="31.5" customHeight="1">
      <c r="A18" s="89" t="s">
        <v>258</v>
      </c>
      <c r="B18" s="339">
        <v>3100</v>
      </c>
      <c r="C18" s="299">
        <f>SUM(C19:C20,C21,C32,C33)</f>
        <v>-11288</v>
      </c>
      <c r="D18" s="299">
        <f>SUM(D19:D20,D21,D32,D33)</f>
        <v>-20887</v>
      </c>
      <c r="E18" s="299">
        <f>SUM(E19:E20,E21,E32,E33)</f>
        <v>-14977</v>
      </c>
      <c r="F18" s="299">
        <f t="shared" si="2"/>
        <v>-21103</v>
      </c>
      <c r="G18" s="299">
        <f>SUM(G19:G20,G21,G32,G33)</f>
        <v>-6115</v>
      </c>
      <c r="H18" s="299">
        <f>SUM(H19:H20,H21,H32,H33)</f>
        <v>-6038</v>
      </c>
      <c r="I18" s="299">
        <f>SUM(I19:I20,I21,I32,I33)</f>
        <v>-2108</v>
      </c>
      <c r="J18" s="299">
        <f>SUM(J19:J20,J21,J32,J33)</f>
        <v>-6842</v>
      </c>
    </row>
    <row r="19" spans="1:13" ht="33" customHeight="1">
      <c r="A19" s="296" t="s">
        <v>259</v>
      </c>
      <c r="B19" s="340">
        <v>3110</v>
      </c>
      <c r="C19" s="353">
        <v>-5819</v>
      </c>
      <c r="D19" s="353">
        <v>-10450</v>
      </c>
      <c r="E19" s="201">
        <v>-7802</v>
      </c>
      <c r="F19" s="201">
        <f>SUM(G19:J19)</f>
        <v>-12317</v>
      </c>
      <c r="G19" s="201">
        <v>-3586</v>
      </c>
      <c r="H19" s="201">
        <v>-3550</v>
      </c>
      <c r="I19" s="201">
        <v>-1012</v>
      </c>
      <c r="J19" s="201">
        <v>-4169</v>
      </c>
      <c r="M19" s="455">
        <f>F19/1.2</f>
        <v>-10264.166666666668</v>
      </c>
    </row>
    <row r="20" spans="1:13" ht="34.5" customHeight="1">
      <c r="A20" s="296" t="s">
        <v>260</v>
      </c>
      <c r="B20" s="340">
        <v>3120</v>
      </c>
      <c r="C20" s="353">
        <v>-2996</v>
      </c>
      <c r="D20" s="353">
        <v>-7238</v>
      </c>
      <c r="E20" s="201">
        <v>-4318</v>
      </c>
      <c r="F20" s="200">
        <f>SUM(G20:J20)</f>
        <v>-5639</v>
      </c>
      <c r="G20" s="201">
        <v>-1625</v>
      </c>
      <c r="H20" s="201">
        <v>-1601</v>
      </c>
      <c r="I20" s="201">
        <v>-708</v>
      </c>
      <c r="J20" s="201">
        <v>-1705</v>
      </c>
    </row>
    <row r="21" spans="1:13" ht="58.5" customHeight="1">
      <c r="A21" s="296" t="s">
        <v>261</v>
      </c>
      <c r="B21" s="340">
        <v>3130</v>
      </c>
      <c r="C21" s="353">
        <f>SUM(C22:C31)</f>
        <v>-1690</v>
      </c>
      <c r="D21" s="353">
        <f>SUM(D22:D31)</f>
        <v>-3141</v>
      </c>
      <c r="E21" s="353">
        <f>SUM(E22:E31)</f>
        <v>-2434</v>
      </c>
      <c r="F21" s="353">
        <f>SUM(G21:J21)</f>
        <v>-3057</v>
      </c>
      <c r="G21" s="201">
        <f t="shared" ref="G21:J21" si="3">SUM(G22:G31)</f>
        <v>-872</v>
      </c>
      <c r="H21" s="201">
        <f t="shared" si="3"/>
        <v>-867</v>
      </c>
      <c r="I21" s="201">
        <f t="shared" si="3"/>
        <v>-379</v>
      </c>
      <c r="J21" s="201">
        <f t="shared" si="3"/>
        <v>-939</v>
      </c>
    </row>
    <row r="22" spans="1:13" ht="37.5" customHeight="1">
      <c r="A22" s="296" t="s">
        <v>262</v>
      </c>
      <c r="B22" s="340">
        <v>3131</v>
      </c>
      <c r="C22" s="353">
        <v>-21</v>
      </c>
      <c r="D22" s="353">
        <v>-33</v>
      </c>
      <c r="E22" s="201">
        <v>-5</v>
      </c>
      <c r="F22" s="203">
        <f t="shared" ref="F22:F36" si="4">SUM(G22:J22)</f>
        <v>-33</v>
      </c>
      <c r="G22" s="201">
        <v>-4</v>
      </c>
      <c r="H22" s="201">
        <v>-4</v>
      </c>
      <c r="I22" s="201">
        <v>-2</v>
      </c>
      <c r="J22" s="201">
        <v>-23</v>
      </c>
    </row>
    <row r="23" spans="1:13" ht="39" customHeight="1">
      <c r="A23" s="296" t="s">
        <v>263</v>
      </c>
      <c r="B23" s="340">
        <v>3132</v>
      </c>
      <c r="C23" s="353">
        <v>-57</v>
      </c>
      <c r="D23" s="353">
        <v>-95</v>
      </c>
      <c r="E23" s="201">
        <v>-54</v>
      </c>
      <c r="F23" s="202">
        <f t="shared" si="4"/>
        <v>-80</v>
      </c>
      <c r="G23" s="201">
        <v>-20</v>
      </c>
      <c r="H23" s="201">
        <v>-25</v>
      </c>
      <c r="I23" s="201">
        <v>-10</v>
      </c>
      <c r="J23" s="201">
        <v>-25</v>
      </c>
    </row>
    <row r="24" spans="1:13" ht="33" customHeight="1">
      <c r="A24" s="296" t="s">
        <v>74</v>
      </c>
      <c r="B24" s="340">
        <v>3133</v>
      </c>
      <c r="C24" s="353">
        <v>-667</v>
      </c>
      <c r="D24" s="353">
        <v>-1302</v>
      </c>
      <c r="E24" s="201">
        <v>-971</v>
      </c>
      <c r="F24" s="202">
        <f t="shared" si="4"/>
        <v>-1270</v>
      </c>
      <c r="G24" s="201">
        <v>-366</v>
      </c>
      <c r="H24" s="201">
        <v>-361</v>
      </c>
      <c r="I24" s="201">
        <v>-159</v>
      </c>
      <c r="J24" s="201">
        <v>-384</v>
      </c>
    </row>
    <row r="25" spans="1:13" ht="34.5" customHeight="1">
      <c r="A25" s="296" t="s">
        <v>376</v>
      </c>
      <c r="B25" s="340">
        <v>3134</v>
      </c>
      <c r="C25" s="353">
        <v>0</v>
      </c>
      <c r="D25" s="404">
        <v>0</v>
      </c>
      <c r="E25" s="404">
        <v>0</v>
      </c>
      <c r="F25" s="404">
        <v>0</v>
      </c>
      <c r="G25" s="404">
        <v>0</v>
      </c>
      <c r="H25" s="404">
        <v>0</v>
      </c>
      <c r="I25" s="404">
        <v>0</v>
      </c>
      <c r="J25" s="404">
        <v>0</v>
      </c>
    </row>
    <row r="26" spans="1:13" ht="36" customHeight="1">
      <c r="A26" s="296" t="s">
        <v>292</v>
      </c>
      <c r="B26" s="340">
        <v>3135</v>
      </c>
      <c r="C26" s="353">
        <v>0</v>
      </c>
      <c r="D26" s="404">
        <v>0</v>
      </c>
      <c r="E26" s="404">
        <v>0</v>
      </c>
      <c r="F26" s="404">
        <v>0</v>
      </c>
      <c r="G26" s="404">
        <v>0</v>
      </c>
      <c r="H26" s="404">
        <v>0</v>
      </c>
      <c r="I26" s="404">
        <v>0</v>
      </c>
      <c r="J26" s="404">
        <v>0</v>
      </c>
    </row>
    <row r="27" spans="1:13" ht="39" customHeight="1">
      <c r="A27" s="296" t="s">
        <v>293</v>
      </c>
      <c r="B27" s="340">
        <v>3136</v>
      </c>
      <c r="C27" s="353">
        <v>0</v>
      </c>
      <c r="D27" s="404">
        <v>0</v>
      </c>
      <c r="E27" s="404">
        <v>0</v>
      </c>
      <c r="F27" s="404">
        <v>0</v>
      </c>
      <c r="G27" s="404">
        <v>0</v>
      </c>
      <c r="H27" s="404">
        <v>0</v>
      </c>
      <c r="I27" s="404">
        <v>0</v>
      </c>
      <c r="J27" s="404">
        <v>0</v>
      </c>
    </row>
    <row r="28" spans="1:13" ht="39" customHeight="1">
      <c r="A28" s="296" t="s">
        <v>300</v>
      </c>
      <c r="B28" s="340">
        <v>3137</v>
      </c>
      <c r="C28" s="353">
        <v>0</v>
      </c>
      <c r="D28" s="404">
        <v>0</v>
      </c>
      <c r="E28" s="404">
        <v>0</v>
      </c>
      <c r="F28" s="404">
        <v>0</v>
      </c>
      <c r="G28" s="404">
        <v>0</v>
      </c>
      <c r="H28" s="404">
        <v>0</v>
      </c>
      <c r="I28" s="404">
        <v>0</v>
      </c>
      <c r="J28" s="404">
        <v>0</v>
      </c>
    </row>
    <row r="29" spans="1:13" ht="36" customHeight="1">
      <c r="A29" s="296" t="s">
        <v>372</v>
      </c>
      <c r="B29" s="340">
        <v>3138</v>
      </c>
      <c r="C29" s="353">
        <v>-57</v>
      </c>
      <c r="D29" s="353">
        <v>-109</v>
      </c>
      <c r="E29" s="201">
        <v>-81</v>
      </c>
      <c r="F29" s="202">
        <f t="shared" si="4"/>
        <v>-105</v>
      </c>
      <c r="G29" s="201">
        <v>-30</v>
      </c>
      <c r="H29" s="201">
        <v>-30</v>
      </c>
      <c r="I29" s="201">
        <v>-13</v>
      </c>
      <c r="J29" s="201">
        <v>-32</v>
      </c>
    </row>
    <row r="30" spans="1:13" ht="48" customHeight="1">
      <c r="A30" s="296" t="s">
        <v>377</v>
      </c>
      <c r="B30" s="340">
        <v>3139</v>
      </c>
      <c r="C30" s="353">
        <v>-869</v>
      </c>
      <c r="D30" s="353">
        <v>-1563</v>
      </c>
      <c r="E30" s="201">
        <v>-1299</v>
      </c>
      <c r="F30" s="202">
        <f t="shared" si="4"/>
        <v>-1532</v>
      </c>
      <c r="G30" s="201">
        <v>-442</v>
      </c>
      <c r="H30" s="201">
        <v>-435</v>
      </c>
      <c r="I30" s="201">
        <v>-192</v>
      </c>
      <c r="J30" s="201">
        <v>-463</v>
      </c>
    </row>
    <row r="31" spans="1:13" ht="34.5" customHeight="1">
      <c r="A31" s="464" t="s">
        <v>542</v>
      </c>
      <c r="B31" s="340">
        <v>3140</v>
      </c>
      <c r="C31" s="353">
        <v>-19</v>
      </c>
      <c r="D31" s="353">
        <v>-39</v>
      </c>
      <c r="E31" s="201">
        <v>-24</v>
      </c>
      <c r="F31" s="201">
        <f t="shared" si="4"/>
        <v>-37</v>
      </c>
      <c r="G31" s="201">
        <v>-10</v>
      </c>
      <c r="H31" s="201">
        <v>-12</v>
      </c>
      <c r="I31" s="201">
        <v>-3</v>
      </c>
      <c r="J31" s="201">
        <v>-12</v>
      </c>
    </row>
    <row r="32" spans="1:13" ht="34.5" customHeight="1">
      <c r="A32" s="296" t="s">
        <v>264</v>
      </c>
      <c r="B32" s="340">
        <v>3150</v>
      </c>
      <c r="C32" s="353">
        <v>0</v>
      </c>
      <c r="D32" s="404">
        <v>0</v>
      </c>
      <c r="E32" s="404">
        <v>0</v>
      </c>
      <c r="F32" s="404">
        <v>0</v>
      </c>
      <c r="G32" s="404">
        <v>0</v>
      </c>
      <c r="H32" s="404">
        <v>0</v>
      </c>
      <c r="I32" s="404">
        <v>0</v>
      </c>
      <c r="J32" s="404">
        <v>0</v>
      </c>
    </row>
    <row r="33" spans="1:10" ht="37.5" customHeight="1">
      <c r="A33" s="296" t="s">
        <v>313</v>
      </c>
      <c r="B33" s="340">
        <v>3160</v>
      </c>
      <c r="C33" s="353">
        <v>-783</v>
      </c>
      <c r="D33" s="353">
        <v>-58</v>
      </c>
      <c r="E33" s="201">
        <v>-423</v>
      </c>
      <c r="F33" s="298">
        <f t="shared" si="4"/>
        <v>-90</v>
      </c>
      <c r="G33" s="201">
        <v>-32</v>
      </c>
      <c r="H33" s="201">
        <v>-20</v>
      </c>
      <c r="I33" s="201">
        <v>-9</v>
      </c>
      <c r="J33" s="201">
        <v>-29</v>
      </c>
    </row>
    <row r="34" spans="1:10" ht="34.5" customHeight="1">
      <c r="A34" s="89" t="s">
        <v>216</v>
      </c>
      <c r="B34" s="339">
        <v>3195</v>
      </c>
      <c r="C34" s="299">
        <f>SUM(C8,C18)</f>
        <v>-22</v>
      </c>
      <c r="D34" s="299">
        <f>SUM(D8,D18)</f>
        <v>249</v>
      </c>
      <c r="E34" s="299">
        <f>SUM(E8,E18)</f>
        <v>284</v>
      </c>
      <c r="F34" s="299">
        <f t="shared" si="4"/>
        <v>96</v>
      </c>
      <c r="G34" s="299">
        <f>SUM(G8,G18)</f>
        <v>-2</v>
      </c>
      <c r="H34" s="299">
        <f>SUM(H8,H18)</f>
        <v>1</v>
      </c>
      <c r="I34" s="299">
        <f>SUM(I8,I18)</f>
        <v>18</v>
      </c>
      <c r="J34" s="299">
        <f>SUM(J8,J18)</f>
        <v>79</v>
      </c>
    </row>
    <row r="35" spans="1:10" ht="34.5" customHeight="1">
      <c r="A35" s="93" t="s">
        <v>114</v>
      </c>
      <c r="B35" s="335"/>
      <c r="C35" s="341"/>
      <c r="D35" s="341"/>
      <c r="E35" s="341"/>
      <c r="F35" s="341"/>
      <c r="G35" s="341"/>
      <c r="H35" s="341"/>
      <c r="I35" s="341"/>
      <c r="J35" s="342"/>
    </row>
    <row r="36" spans="1:10" ht="34.5" customHeight="1">
      <c r="A36" s="89" t="s">
        <v>265</v>
      </c>
      <c r="B36" s="339">
        <v>3200</v>
      </c>
      <c r="C36" s="299">
        <f>SUM(C37:C40)</f>
        <v>0</v>
      </c>
      <c r="D36" s="299">
        <f>SUM(D37:D40)</f>
        <v>0</v>
      </c>
      <c r="E36" s="299">
        <f>SUM(E37:E40)</f>
        <v>0</v>
      </c>
      <c r="F36" s="301">
        <f t="shared" si="4"/>
        <v>0</v>
      </c>
      <c r="G36" s="301">
        <f>SUM(G37:G40)</f>
        <v>0</v>
      </c>
      <c r="H36" s="301">
        <f>SUM(H37:H40)</f>
        <v>0</v>
      </c>
      <c r="I36" s="301">
        <f>SUM(I37:I40)</f>
        <v>0</v>
      </c>
      <c r="J36" s="301">
        <f>SUM(J37:J40)</f>
        <v>0</v>
      </c>
    </row>
    <row r="37" spans="1:10" ht="39" customHeight="1">
      <c r="A37" s="296" t="s">
        <v>266</v>
      </c>
      <c r="B37" s="340">
        <v>3210</v>
      </c>
      <c r="C37" s="298"/>
      <c r="D37" s="298"/>
      <c r="E37" s="300"/>
      <c r="F37" s="300">
        <f>SUM(G37:J37)</f>
        <v>0</v>
      </c>
      <c r="G37" s="300"/>
      <c r="H37" s="300"/>
      <c r="I37" s="300"/>
      <c r="J37" s="300"/>
    </row>
    <row r="38" spans="1:10" ht="39" customHeight="1">
      <c r="A38" s="296" t="s">
        <v>267</v>
      </c>
      <c r="B38" s="340">
        <v>3220</v>
      </c>
      <c r="C38" s="298"/>
      <c r="D38" s="298"/>
      <c r="E38" s="300"/>
      <c r="F38" s="300">
        <f>SUM(G38:J38)</f>
        <v>0</v>
      </c>
      <c r="G38" s="300"/>
      <c r="H38" s="300"/>
      <c r="I38" s="300"/>
      <c r="J38" s="300"/>
    </row>
    <row r="39" spans="1:10" ht="39" customHeight="1">
      <c r="A39" s="296" t="s">
        <v>47</v>
      </c>
      <c r="B39" s="340">
        <v>3230</v>
      </c>
      <c r="C39" s="298"/>
      <c r="D39" s="298"/>
      <c r="E39" s="300"/>
      <c r="F39" s="300">
        <f>SUM(G39:J39)</f>
        <v>0</v>
      </c>
      <c r="G39" s="300"/>
      <c r="H39" s="300"/>
      <c r="I39" s="300"/>
      <c r="J39" s="300"/>
    </row>
    <row r="40" spans="1:10" ht="61.5" customHeight="1">
      <c r="A40" s="464" t="s">
        <v>541</v>
      </c>
      <c r="B40" s="340">
        <v>3240</v>
      </c>
      <c r="C40" s="298"/>
      <c r="D40" s="353"/>
      <c r="E40" s="355"/>
      <c r="F40" s="300">
        <f t="shared" ref="F40:F47" si="5">SUM(G40:J40)</f>
        <v>0</v>
      </c>
      <c r="G40" s="300"/>
      <c r="H40" s="300"/>
      <c r="I40" s="300"/>
      <c r="J40" s="300"/>
    </row>
    <row r="41" spans="1:10" ht="39" customHeight="1">
      <c r="A41" s="89" t="s">
        <v>268</v>
      </c>
      <c r="B41" s="339">
        <v>3255</v>
      </c>
      <c r="C41" s="299">
        <f>SUM(C42,C44,C51)</f>
        <v>-25</v>
      </c>
      <c r="D41" s="354">
        <f>SUM(D42,D44,D51)</f>
        <v>-114</v>
      </c>
      <c r="E41" s="354">
        <f t="shared" ref="E41" si="6">SUM(E42,E44,E51)</f>
        <v>0</v>
      </c>
      <c r="F41" s="299">
        <f t="shared" si="5"/>
        <v>-129</v>
      </c>
      <c r="G41" s="299">
        <f t="shared" ref="G41:J41" si="7">SUM(G42,G44,G51)</f>
        <v>-43</v>
      </c>
      <c r="H41" s="299">
        <f t="shared" si="7"/>
        <v>0</v>
      </c>
      <c r="I41" s="299">
        <f t="shared" si="7"/>
        <v>-43</v>
      </c>
      <c r="J41" s="299">
        <f t="shared" si="7"/>
        <v>-43</v>
      </c>
    </row>
    <row r="42" spans="1:10" ht="36" customHeight="1">
      <c r="A42" s="94" t="s">
        <v>381</v>
      </c>
      <c r="B42" s="343">
        <v>3260</v>
      </c>
      <c r="C42" s="353">
        <f>C43</f>
        <v>0</v>
      </c>
      <c r="D42" s="353">
        <f>D43</f>
        <v>0</v>
      </c>
      <c r="E42" s="355">
        <f t="shared" ref="E42:J43" si="8">E43</f>
        <v>0</v>
      </c>
      <c r="F42" s="300">
        <f t="shared" si="5"/>
        <v>0</v>
      </c>
      <c r="G42" s="300">
        <f t="shared" si="8"/>
        <v>0</v>
      </c>
      <c r="H42" s="300">
        <f t="shared" si="8"/>
        <v>0</v>
      </c>
      <c r="I42" s="300">
        <f t="shared" si="8"/>
        <v>0</v>
      </c>
      <c r="J42" s="300">
        <f t="shared" si="8"/>
        <v>0</v>
      </c>
    </row>
    <row r="43" spans="1:10" ht="37.5" customHeight="1">
      <c r="A43" s="94" t="s">
        <v>382</v>
      </c>
      <c r="B43" s="343">
        <v>3261</v>
      </c>
      <c r="C43" s="353">
        <v>0</v>
      </c>
      <c r="D43" s="353">
        <v>0</v>
      </c>
      <c r="E43" s="355">
        <f t="shared" si="8"/>
        <v>0</v>
      </c>
      <c r="F43" s="300">
        <f t="shared" si="5"/>
        <v>0</v>
      </c>
      <c r="G43" s="404">
        <v>0</v>
      </c>
      <c r="H43" s="404">
        <v>0</v>
      </c>
      <c r="I43" s="404">
        <v>0</v>
      </c>
      <c r="J43" s="404">
        <v>0</v>
      </c>
    </row>
    <row r="44" spans="1:10" ht="37.5" customHeight="1">
      <c r="A44" s="94" t="s">
        <v>383</v>
      </c>
      <c r="B44" s="343">
        <v>3270</v>
      </c>
      <c r="C44" s="353">
        <f>SUM(C45:C50)</f>
        <v>-25</v>
      </c>
      <c r="D44" s="353">
        <f>SUM(D45:D50)</f>
        <v>-114</v>
      </c>
      <c r="E44" s="353">
        <f>SUM(E45:E50)</f>
        <v>0</v>
      </c>
      <c r="F44" s="298">
        <f t="shared" si="5"/>
        <v>-129</v>
      </c>
      <c r="G44" s="353">
        <f>SUM(G45:G50)</f>
        <v>-43</v>
      </c>
      <c r="H44" s="353">
        <f>SUM(H45:H50)</f>
        <v>0</v>
      </c>
      <c r="I44" s="353">
        <f>SUM(I45:I50)</f>
        <v>-43</v>
      </c>
      <c r="J44" s="353">
        <f>SUM(J45:J50)</f>
        <v>-43</v>
      </c>
    </row>
    <row r="45" spans="1:10" ht="37.5" customHeight="1">
      <c r="A45" s="94" t="s">
        <v>385</v>
      </c>
      <c r="B45" s="343">
        <v>3271</v>
      </c>
      <c r="C45" s="366">
        <v>0</v>
      </c>
      <c r="D45" s="404">
        <v>0</v>
      </c>
      <c r="E45" s="404">
        <v>0</v>
      </c>
      <c r="F45" s="404">
        <v>0</v>
      </c>
      <c r="G45" s="404">
        <v>0</v>
      </c>
      <c r="H45" s="404">
        <v>0</v>
      </c>
      <c r="I45" s="404">
        <v>0</v>
      </c>
      <c r="J45" s="404">
        <v>0</v>
      </c>
    </row>
    <row r="46" spans="1:10" ht="39" customHeight="1">
      <c r="A46" s="296" t="s">
        <v>421</v>
      </c>
      <c r="B46" s="340">
        <v>3272</v>
      </c>
      <c r="C46" s="366">
        <v>-17</v>
      </c>
      <c r="D46" s="366">
        <v>-90</v>
      </c>
      <c r="E46" s="370">
        <v>0</v>
      </c>
      <c r="F46" s="298">
        <f t="shared" si="5"/>
        <v>-129</v>
      </c>
      <c r="G46" s="201">
        <v>-43</v>
      </c>
      <c r="H46" s="201">
        <v>0</v>
      </c>
      <c r="I46" s="201">
        <v>-43</v>
      </c>
      <c r="J46" s="201">
        <v>-43</v>
      </c>
    </row>
    <row r="47" spans="1:10" ht="49.5" customHeight="1">
      <c r="A47" s="296" t="s">
        <v>27</v>
      </c>
      <c r="B47" s="340">
        <v>3273</v>
      </c>
      <c r="C47" s="366">
        <v>-8</v>
      </c>
      <c r="D47" s="366">
        <v>-24</v>
      </c>
      <c r="E47" s="370">
        <v>0</v>
      </c>
      <c r="F47" s="298">
        <f t="shared" si="5"/>
        <v>0</v>
      </c>
      <c r="G47" s="201"/>
      <c r="H47" s="201"/>
      <c r="I47" s="201"/>
      <c r="J47" s="201"/>
    </row>
    <row r="48" spans="1:10" ht="39" customHeight="1">
      <c r="A48" s="296" t="s">
        <v>384</v>
      </c>
      <c r="B48" s="340">
        <v>3274</v>
      </c>
      <c r="C48" s="366">
        <v>0</v>
      </c>
      <c r="D48" s="404">
        <v>0</v>
      </c>
      <c r="E48" s="404">
        <v>0</v>
      </c>
      <c r="F48" s="404">
        <v>0</v>
      </c>
      <c r="G48" s="404">
        <v>0</v>
      </c>
      <c r="H48" s="404">
        <v>0</v>
      </c>
      <c r="I48" s="404">
        <v>0</v>
      </c>
      <c r="J48" s="404">
        <v>0</v>
      </c>
    </row>
    <row r="49" spans="1:10" ht="55.5" customHeight="1">
      <c r="A49" s="296" t="s">
        <v>386</v>
      </c>
      <c r="B49" s="340">
        <v>3275</v>
      </c>
      <c r="C49" s="366">
        <v>0</v>
      </c>
      <c r="D49" s="404">
        <v>0</v>
      </c>
      <c r="E49" s="404">
        <v>0</v>
      </c>
      <c r="F49" s="404">
        <v>0</v>
      </c>
      <c r="G49" s="404">
        <v>0</v>
      </c>
      <c r="H49" s="404">
        <v>0</v>
      </c>
      <c r="I49" s="404">
        <v>0</v>
      </c>
      <c r="J49" s="404">
        <v>0</v>
      </c>
    </row>
    <row r="50" spans="1:10" ht="36" customHeight="1">
      <c r="A50" s="296" t="s">
        <v>387</v>
      </c>
      <c r="B50" s="340">
        <v>3276</v>
      </c>
      <c r="C50" s="366">
        <v>0</v>
      </c>
      <c r="D50" s="404">
        <v>0</v>
      </c>
      <c r="E50" s="404">
        <v>0</v>
      </c>
      <c r="F50" s="404">
        <v>0</v>
      </c>
      <c r="G50" s="404">
        <v>0</v>
      </c>
      <c r="H50" s="404">
        <v>0</v>
      </c>
      <c r="I50" s="404">
        <v>0</v>
      </c>
      <c r="J50" s="404">
        <v>0</v>
      </c>
    </row>
    <row r="51" spans="1:10" ht="33" customHeight="1">
      <c r="A51" s="296" t="s">
        <v>313</v>
      </c>
      <c r="B51" s="340">
        <v>3280</v>
      </c>
      <c r="C51" s="366">
        <v>0</v>
      </c>
      <c r="D51" s="404">
        <v>0</v>
      </c>
      <c r="E51" s="404">
        <v>0</v>
      </c>
      <c r="F51" s="404">
        <v>0</v>
      </c>
      <c r="G51" s="404">
        <v>0</v>
      </c>
      <c r="H51" s="404">
        <v>0</v>
      </c>
      <c r="I51" s="404">
        <v>0</v>
      </c>
      <c r="J51" s="404">
        <v>0</v>
      </c>
    </row>
    <row r="52" spans="1:10" ht="34.5" customHeight="1">
      <c r="A52" s="89" t="s">
        <v>115</v>
      </c>
      <c r="B52" s="339">
        <v>3295</v>
      </c>
      <c r="C52" s="299">
        <f>SUM(C36,C41)</f>
        <v>-25</v>
      </c>
      <c r="D52" s="354">
        <f>SUM(D36,D41)</f>
        <v>-114</v>
      </c>
      <c r="E52" s="354">
        <f t="shared" ref="E52" si="9">SUM(E36,E41)</f>
        <v>0</v>
      </c>
      <c r="F52" s="299">
        <f t="shared" ref="F52:F63" si="10">SUM(G52:J52)</f>
        <v>-129</v>
      </c>
      <c r="G52" s="299">
        <f>SUM(G36,G41)</f>
        <v>-43</v>
      </c>
      <c r="H52" s="299">
        <f>SUM(H36,H41)</f>
        <v>0</v>
      </c>
      <c r="I52" s="299">
        <f>SUM(I36,I41)</f>
        <v>-43</v>
      </c>
      <c r="J52" s="299">
        <f>SUM(J36,J41)</f>
        <v>-43</v>
      </c>
    </row>
    <row r="53" spans="1:10" ht="27" customHeight="1">
      <c r="A53" s="93" t="s">
        <v>116</v>
      </c>
      <c r="B53" s="335"/>
      <c r="C53" s="341"/>
      <c r="D53" s="341"/>
      <c r="E53" s="341"/>
      <c r="F53" s="341"/>
      <c r="G53" s="341"/>
      <c r="H53" s="341"/>
      <c r="I53" s="341"/>
      <c r="J53" s="342"/>
    </row>
    <row r="54" spans="1:10" ht="34.5" customHeight="1">
      <c r="A54" s="89" t="s">
        <v>269</v>
      </c>
      <c r="B54" s="339">
        <v>3300</v>
      </c>
      <c r="C54" s="299">
        <f>SUM(C55,C56,C57)</f>
        <v>8</v>
      </c>
      <c r="D54" s="299">
        <f>SUM(D55,D56,D57)</f>
        <v>0</v>
      </c>
      <c r="E54" s="299">
        <f>SUM(E55,E56,E57)</f>
        <v>0</v>
      </c>
      <c r="F54" s="351">
        <f t="shared" si="10"/>
        <v>0</v>
      </c>
      <c r="G54" s="351">
        <f>SUM(G55,G56,G57)</f>
        <v>0</v>
      </c>
      <c r="H54" s="351">
        <f>SUM(H55,H56,H57)</f>
        <v>0</v>
      </c>
      <c r="I54" s="301">
        <f>SUM(I55,I56,I57)</f>
        <v>0</v>
      </c>
      <c r="J54" s="301">
        <f>SUM(J55,J56,J57)</f>
        <v>0</v>
      </c>
    </row>
    <row r="55" spans="1:10" ht="33" customHeight="1">
      <c r="A55" s="296" t="s">
        <v>270</v>
      </c>
      <c r="B55" s="340">
        <v>3310</v>
      </c>
      <c r="C55" s="298"/>
      <c r="D55" s="298"/>
      <c r="E55" s="300"/>
      <c r="F55" s="327">
        <f t="shared" si="10"/>
        <v>0</v>
      </c>
      <c r="G55" s="327">
        <f>'VII Статутн капіт'!G9</f>
        <v>0</v>
      </c>
      <c r="H55" s="388">
        <f>'VII Статутн капіт'!H9</f>
        <v>0</v>
      </c>
      <c r="I55" s="300">
        <f>'VII Статутн капіт'!I9</f>
        <v>0</v>
      </c>
      <c r="J55" s="300">
        <f>'VII Статутн капіт'!J9</f>
        <v>0</v>
      </c>
    </row>
    <row r="56" spans="1:10" ht="34.5" customHeight="1">
      <c r="A56" s="296" t="s">
        <v>388</v>
      </c>
      <c r="B56" s="340">
        <v>3320</v>
      </c>
      <c r="C56" s="298"/>
      <c r="D56" s="298"/>
      <c r="E56" s="298"/>
      <c r="F56" s="300">
        <f t="shared" si="10"/>
        <v>0</v>
      </c>
      <c r="G56" s="300"/>
      <c r="H56" s="300"/>
      <c r="I56" s="300"/>
      <c r="J56" s="300"/>
    </row>
    <row r="57" spans="1:10" ht="39" customHeight="1">
      <c r="A57" s="296" t="s">
        <v>437</v>
      </c>
      <c r="B57" s="340">
        <v>3330</v>
      </c>
      <c r="C57" s="298">
        <v>8</v>
      </c>
      <c r="D57" s="298"/>
      <c r="E57" s="298"/>
      <c r="F57" s="300">
        <f t="shared" si="10"/>
        <v>0</v>
      </c>
      <c r="G57" s="300"/>
      <c r="H57" s="300"/>
      <c r="I57" s="300"/>
      <c r="J57" s="300"/>
    </row>
    <row r="58" spans="1:10" ht="27" customHeight="1">
      <c r="A58" s="89" t="s">
        <v>271</v>
      </c>
      <c r="B58" s="339">
        <v>3345</v>
      </c>
      <c r="C58" s="299">
        <f>SUM(C59,C60,C61,C62,C63)</f>
        <v>-11</v>
      </c>
      <c r="D58" s="299">
        <f t="shared" ref="D58" si="11">SUM(D59,D60,D61,D62,D63)</f>
        <v>-15</v>
      </c>
      <c r="E58" s="299">
        <f t="shared" ref="E58:J58" si="12">SUM(E59,E60,E61,E62,E63)</f>
        <v>-3</v>
      </c>
      <c r="F58" s="299">
        <f t="shared" si="10"/>
        <v>-16</v>
      </c>
      <c r="G58" s="299">
        <f t="shared" si="12"/>
        <v>-2</v>
      </c>
      <c r="H58" s="299">
        <f t="shared" si="12"/>
        <v>-2</v>
      </c>
      <c r="I58" s="299">
        <f t="shared" si="12"/>
        <v>-1</v>
      </c>
      <c r="J58" s="299">
        <f t="shared" si="12"/>
        <v>-11</v>
      </c>
    </row>
    <row r="59" spans="1:10" ht="34.5" customHeight="1">
      <c r="A59" s="296" t="s">
        <v>272</v>
      </c>
      <c r="B59" s="340">
        <v>3350</v>
      </c>
      <c r="C59" s="353">
        <v>0</v>
      </c>
      <c r="D59" s="353">
        <v>0</v>
      </c>
      <c r="E59" s="355">
        <v>0</v>
      </c>
      <c r="F59" s="213">
        <f t="shared" si="10"/>
        <v>0</v>
      </c>
      <c r="G59" s="355">
        <v>0</v>
      </c>
      <c r="H59" s="355">
        <v>0</v>
      </c>
      <c r="I59" s="355">
        <v>0</v>
      </c>
      <c r="J59" s="355">
        <v>0</v>
      </c>
    </row>
    <row r="60" spans="1:10" ht="39" customHeight="1">
      <c r="A60" s="296" t="s">
        <v>414</v>
      </c>
      <c r="B60" s="340">
        <v>3360</v>
      </c>
      <c r="C60" s="404">
        <v>0</v>
      </c>
      <c r="D60" s="404">
        <v>0</v>
      </c>
      <c r="E60" s="407">
        <v>0</v>
      </c>
      <c r="F60" s="213">
        <f t="shared" ref="F60" si="13">SUM(G60:J60)</f>
        <v>0</v>
      </c>
      <c r="G60" s="407">
        <v>0</v>
      </c>
      <c r="H60" s="407">
        <v>0</v>
      </c>
      <c r="I60" s="407">
        <v>0</v>
      </c>
      <c r="J60" s="407">
        <v>0</v>
      </c>
    </row>
    <row r="61" spans="1:10" ht="36" customHeight="1">
      <c r="A61" s="296" t="s">
        <v>389</v>
      </c>
      <c r="B61" s="340">
        <v>3370</v>
      </c>
      <c r="C61" s="353">
        <v>-11</v>
      </c>
      <c r="D61" s="353">
        <v>-15</v>
      </c>
      <c r="E61" s="201">
        <v>-3</v>
      </c>
      <c r="F61" s="213">
        <f t="shared" si="10"/>
        <v>-16</v>
      </c>
      <c r="G61" s="201">
        <v>-2</v>
      </c>
      <c r="H61" s="201">
        <v>-2</v>
      </c>
      <c r="I61" s="201">
        <v>-1</v>
      </c>
      <c r="J61" s="201">
        <v>-11</v>
      </c>
    </row>
    <row r="62" spans="1:10" ht="49.5" customHeight="1">
      <c r="A62" s="296" t="s">
        <v>390</v>
      </c>
      <c r="B62" s="340">
        <v>3380</v>
      </c>
      <c r="C62" s="404">
        <v>0</v>
      </c>
      <c r="D62" s="404">
        <v>0</v>
      </c>
      <c r="E62" s="407">
        <v>0</v>
      </c>
      <c r="F62" s="213">
        <f t="shared" si="10"/>
        <v>0</v>
      </c>
      <c r="G62" s="407">
        <v>0</v>
      </c>
      <c r="H62" s="407">
        <v>0</v>
      </c>
      <c r="I62" s="407">
        <v>0</v>
      </c>
      <c r="J62" s="407">
        <v>0</v>
      </c>
    </row>
    <row r="63" spans="1:10" ht="34.5" customHeight="1">
      <c r="A63" s="296" t="s">
        <v>313</v>
      </c>
      <c r="B63" s="340">
        <v>3390</v>
      </c>
      <c r="C63" s="353">
        <v>0</v>
      </c>
      <c r="D63" s="353">
        <v>0</v>
      </c>
      <c r="E63" s="355">
        <v>0</v>
      </c>
      <c r="F63" s="213">
        <f t="shared" si="10"/>
        <v>0</v>
      </c>
      <c r="G63" s="355">
        <v>0</v>
      </c>
      <c r="H63" s="355">
        <v>0</v>
      </c>
      <c r="I63" s="355">
        <v>0</v>
      </c>
      <c r="J63" s="355">
        <v>0</v>
      </c>
    </row>
    <row r="64" spans="1:10" ht="31.5" customHeight="1">
      <c r="A64" s="89" t="s">
        <v>117</v>
      </c>
      <c r="B64" s="339">
        <v>3395</v>
      </c>
      <c r="C64" s="299">
        <f>SUM(C54,C58)</f>
        <v>-3</v>
      </c>
      <c r="D64" s="299">
        <f>SUM(D54,D58)</f>
        <v>-15</v>
      </c>
      <c r="E64" s="299">
        <f>SUM(E54,E58)</f>
        <v>-3</v>
      </c>
      <c r="F64" s="299">
        <f>SUM(G64:J64)</f>
        <v>-16</v>
      </c>
      <c r="G64" s="299">
        <f>SUM(G54,G58)</f>
        <v>-2</v>
      </c>
      <c r="H64" s="299">
        <f>SUM(H54,H58)</f>
        <v>-2</v>
      </c>
      <c r="I64" s="299">
        <f>SUM(I54,I58)</f>
        <v>-1</v>
      </c>
      <c r="J64" s="299">
        <f>SUM(J54,J58)</f>
        <v>-11</v>
      </c>
    </row>
    <row r="65" spans="1:10" ht="30" customHeight="1">
      <c r="A65" s="89" t="s">
        <v>28</v>
      </c>
      <c r="B65" s="339">
        <v>3400</v>
      </c>
      <c r="C65" s="299">
        <f>SUM(C34,C52,C64)</f>
        <v>-50</v>
      </c>
      <c r="D65" s="299">
        <f>SUM(D34,D52,D64)</f>
        <v>120</v>
      </c>
      <c r="E65" s="299">
        <f>SUM(E34,E52,E64)</f>
        <v>281</v>
      </c>
      <c r="F65" s="299">
        <f t="shared" ref="F65:J65" si="14">SUM(F34,F52,F64)</f>
        <v>-49</v>
      </c>
      <c r="G65" s="299">
        <f>SUM(G34,G52,G64)</f>
        <v>-47</v>
      </c>
      <c r="H65" s="299">
        <f t="shared" si="14"/>
        <v>-1</v>
      </c>
      <c r="I65" s="299">
        <f t="shared" si="14"/>
        <v>-26</v>
      </c>
      <c r="J65" s="299">
        <f t="shared" si="14"/>
        <v>25</v>
      </c>
    </row>
    <row r="66" spans="1:10" ht="37.5" customHeight="1">
      <c r="A66" s="296" t="s">
        <v>391</v>
      </c>
      <c r="B66" s="340">
        <v>3405</v>
      </c>
      <c r="C66" s="298">
        <v>715</v>
      </c>
      <c r="D66" s="298">
        <v>16</v>
      </c>
      <c r="E66" s="205">
        <v>665</v>
      </c>
      <c r="F66" s="205">
        <v>946</v>
      </c>
      <c r="G66" s="298">
        <f>F66</f>
        <v>946</v>
      </c>
      <c r="H66" s="298">
        <f>G68</f>
        <v>899</v>
      </c>
      <c r="I66" s="298">
        <f>H68</f>
        <v>898</v>
      </c>
      <c r="J66" s="298">
        <f>I68</f>
        <v>872</v>
      </c>
    </row>
    <row r="67" spans="1:10" ht="34.5" customHeight="1">
      <c r="A67" s="296" t="s">
        <v>119</v>
      </c>
      <c r="B67" s="340">
        <v>3410</v>
      </c>
      <c r="C67" s="298"/>
      <c r="D67" s="298"/>
      <c r="E67" s="298"/>
      <c r="F67" s="300">
        <f>SUM(G67:J67)</f>
        <v>0</v>
      </c>
      <c r="G67" s="300"/>
      <c r="H67" s="300"/>
      <c r="I67" s="300"/>
      <c r="J67" s="300"/>
    </row>
    <row r="68" spans="1:10" ht="36" customHeight="1">
      <c r="A68" s="68" t="s">
        <v>392</v>
      </c>
      <c r="B68" s="346">
        <v>3415</v>
      </c>
      <c r="C68" s="299">
        <f>SUM(C66,C65,C67)</f>
        <v>665</v>
      </c>
      <c r="D68" s="299">
        <f>SUM(D66,D65,D67)</f>
        <v>136</v>
      </c>
      <c r="E68" s="299">
        <f>SUM(E66,E65,E67)</f>
        <v>946</v>
      </c>
      <c r="F68" s="299">
        <f t="shared" ref="F68:J68" si="15">SUM(F66,F65,F67)</f>
        <v>897</v>
      </c>
      <c r="G68" s="299">
        <f t="shared" si="15"/>
        <v>899</v>
      </c>
      <c r="H68" s="299">
        <f t="shared" si="15"/>
        <v>898</v>
      </c>
      <c r="I68" s="299">
        <f t="shared" si="15"/>
        <v>872</v>
      </c>
      <c r="J68" s="299">
        <f t="shared" si="15"/>
        <v>897</v>
      </c>
    </row>
    <row r="69" spans="1:10" s="345" customFormat="1" ht="20.100000000000001" customHeight="1">
      <c r="A69" s="51"/>
      <c r="B69" s="344"/>
      <c r="C69" s="90"/>
      <c r="D69" s="91"/>
      <c r="E69" s="91"/>
      <c r="F69" s="92"/>
      <c r="G69" s="91"/>
      <c r="H69" s="91"/>
      <c r="I69" s="91"/>
      <c r="J69" s="91"/>
    </row>
    <row r="70" spans="1:10" s="44" customFormat="1" ht="34.5" customHeight="1">
      <c r="A70" s="126" t="s">
        <v>361</v>
      </c>
      <c r="B70" s="69"/>
      <c r="C70" s="571" t="s">
        <v>85</v>
      </c>
      <c r="D70" s="572"/>
      <c r="E70" s="572"/>
      <c r="F70" s="572"/>
      <c r="G70" s="70"/>
      <c r="H70" s="583" t="s">
        <v>501</v>
      </c>
      <c r="I70" s="584"/>
      <c r="J70" s="584"/>
    </row>
    <row r="71" spans="1:10" ht="36" customHeight="1">
      <c r="A71" s="356" t="s">
        <v>369</v>
      </c>
      <c r="B71" s="44"/>
      <c r="C71" s="566" t="s">
        <v>69</v>
      </c>
      <c r="D71" s="566"/>
      <c r="E71" s="566"/>
      <c r="F71" s="566"/>
      <c r="G71" s="48"/>
      <c r="H71" s="585" t="s">
        <v>82</v>
      </c>
      <c r="I71" s="585"/>
      <c r="J71" s="585"/>
    </row>
    <row r="72" spans="1:10">
      <c r="C72" s="294"/>
    </row>
    <row r="73" spans="1:10">
      <c r="C73" s="294"/>
    </row>
    <row r="74" spans="1:10">
      <c r="C74" s="453">
        <f>C20+C24+C29+C31</f>
        <v>-3739</v>
      </c>
      <c r="D74" s="453">
        <f t="shared" ref="D74:F74" si="16">D20+D24+D29+D31</f>
        <v>-8688</v>
      </c>
      <c r="E74" s="453">
        <f>E20+E24+E29+E31</f>
        <v>-5394</v>
      </c>
      <c r="F74" s="453">
        <f t="shared" si="16"/>
        <v>-7051</v>
      </c>
    </row>
    <row r="75" spans="1:10">
      <c r="C75" s="294"/>
    </row>
    <row r="76" spans="1:10">
      <c r="C76" s="294"/>
    </row>
    <row r="77" spans="1:10">
      <c r="C77" s="294"/>
    </row>
    <row r="78" spans="1:10">
      <c r="C78" s="294"/>
    </row>
    <row r="79" spans="1:10">
      <c r="C79" s="294"/>
    </row>
    <row r="80" spans="1:10">
      <c r="C80" s="294"/>
    </row>
    <row r="81" spans="3:3">
      <c r="C81" s="294"/>
    </row>
    <row r="82" spans="3:3">
      <c r="C82" s="294"/>
    </row>
    <row r="83" spans="3:3">
      <c r="C83" s="294"/>
    </row>
    <row r="84" spans="3:3">
      <c r="C84" s="294"/>
    </row>
    <row r="85" spans="3:3">
      <c r="C85" s="294"/>
    </row>
    <row r="86" spans="3:3">
      <c r="C86" s="294"/>
    </row>
    <row r="87" spans="3:3">
      <c r="C87" s="294"/>
    </row>
    <row r="88" spans="3:3">
      <c r="C88" s="294"/>
    </row>
    <row r="89" spans="3:3">
      <c r="C89" s="294"/>
    </row>
    <row r="90" spans="3:3">
      <c r="C90" s="294"/>
    </row>
    <row r="91" spans="3:3">
      <c r="C91" s="294"/>
    </row>
    <row r="92" spans="3:3">
      <c r="C92" s="294"/>
    </row>
    <row r="93" spans="3:3">
      <c r="C93" s="294"/>
    </row>
    <row r="94" spans="3:3">
      <c r="C94" s="294"/>
    </row>
    <row r="95" spans="3:3">
      <c r="C95" s="294"/>
    </row>
    <row r="96" spans="3:3">
      <c r="C96" s="294"/>
    </row>
    <row r="97" spans="3:3">
      <c r="C97" s="294"/>
    </row>
    <row r="98" spans="3:3">
      <c r="C98" s="294"/>
    </row>
    <row r="99" spans="3:3">
      <c r="C99" s="294"/>
    </row>
    <row r="100" spans="3:3">
      <c r="C100" s="294"/>
    </row>
    <row r="101" spans="3:3">
      <c r="C101" s="294"/>
    </row>
    <row r="102" spans="3:3">
      <c r="C102" s="294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" footer="0"/>
  <pageSetup paperSize="9" scale="57" orientation="landscape" r:id="rId1"/>
  <headerFooter alignWithMargins="0"/>
  <ignoredErrors>
    <ignoredError sqref="F18 F34 F36 F52 F56 F54 F64 F8 F41:F44 F5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5"/>
  <sheetViews>
    <sheetView view="pageBreakPreview" topLeftCell="A4" zoomScale="70" zoomScaleSheetLayoutView="70" workbookViewId="0">
      <selection activeCell="A11" sqref="A11"/>
    </sheetView>
  </sheetViews>
  <sheetFormatPr defaultRowHeight="18.75"/>
  <cols>
    <col min="1" max="1" width="69.85546875" style="3" customWidth="1"/>
    <col min="2" max="2" width="12" style="196" customWidth="1"/>
    <col min="3" max="3" width="16.140625" style="196" customWidth="1"/>
    <col min="4" max="4" width="16.7109375" style="196" customWidth="1"/>
    <col min="5" max="5" width="16.140625" style="196" customWidth="1"/>
    <col min="6" max="6" width="16" style="196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2.5">
      <c r="A2" s="594" t="s">
        <v>419</v>
      </c>
      <c r="B2" s="594"/>
      <c r="C2" s="594"/>
      <c r="D2" s="594"/>
      <c r="E2" s="594"/>
      <c r="F2" s="594"/>
      <c r="G2" s="594"/>
      <c r="H2" s="594"/>
    </row>
    <row r="3" spans="1:10">
      <c r="A3" s="191"/>
      <c r="B3" s="128"/>
      <c r="C3" s="191"/>
      <c r="D3" s="191"/>
      <c r="E3" s="191"/>
      <c r="F3" s="128"/>
      <c r="G3" s="191"/>
      <c r="H3" s="191"/>
      <c r="J3" s="389" t="s">
        <v>404</v>
      </c>
    </row>
    <row r="4" spans="1:10" ht="41.25" customHeight="1">
      <c r="A4" s="575" t="s">
        <v>166</v>
      </c>
      <c r="B4" s="577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79" t="s">
        <v>337</v>
      </c>
      <c r="H4" s="580"/>
      <c r="I4" s="580"/>
      <c r="J4" s="581"/>
    </row>
    <row r="5" spans="1:10" ht="54" customHeight="1">
      <c r="A5" s="576"/>
      <c r="B5" s="578"/>
      <c r="C5" s="555"/>
      <c r="D5" s="555"/>
      <c r="E5" s="557"/>
      <c r="F5" s="555"/>
      <c r="G5" s="194" t="s">
        <v>129</v>
      </c>
      <c r="H5" s="194" t="s">
        <v>130</v>
      </c>
      <c r="I5" s="194" t="s">
        <v>131</v>
      </c>
      <c r="J5" s="194" t="s">
        <v>63</v>
      </c>
    </row>
    <row r="6" spans="1:10" ht="23.25" customHeight="1">
      <c r="A6" s="129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199">
        <v>9</v>
      </c>
      <c r="J6" s="199">
        <v>10</v>
      </c>
    </row>
    <row r="7" spans="1:10" ht="30.75" customHeight="1">
      <c r="A7" s="131" t="s">
        <v>113</v>
      </c>
      <c r="B7" s="130"/>
      <c r="C7" s="208"/>
      <c r="D7" s="208"/>
      <c r="E7" s="208"/>
      <c r="F7" s="208"/>
      <c r="G7" s="208"/>
      <c r="H7" s="208"/>
      <c r="I7" s="215"/>
      <c r="J7" s="215"/>
    </row>
    <row r="8" spans="1:10" ht="39.75" customHeight="1">
      <c r="A8" s="153" t="s">
        <v>409</v>
      </c>
      <c r="B8" s="206"/>
      <c r="C8" s="208"/>
      <c r="D8" s="208"/>
      <c r="E8" s="208"/>
      <c r="F8" s="208"/>
      <c r="G8" s="208"/>
      <c r="H8" s="208"/>
      <c r="I8" s="215"/>
      <c r="J8" s="215"/>
    </row>
    <row r="9" spans="1:10" ht="27" customHeight="1">
      <c r="A9" s="154" t="s">
        <v>413</v>
      </c>
      <c r="B9" s="206">
        <v>3080</v>
      </c>
      <c r="C9" s="207">
        <f>SUM(C10:C11)</f>
        <v>683</v>
      </c>
      <c r="D9" s="207">
        <f>SUM(D10:D11)</f>
        <v>0</v>
      </c>
      <c r="E9" s="207">
        <f>SUM(E10:E11)</f>
        <v>347</v>
      </c>
      <c r="F9" s="207">
        <f>SUM(G9:J9)</f>
        <v>0</v>
      </c>
      <c r="G9" s="207">
        <f>SUM(G10:G11)</f>
        <v>0</v>
      </c>
      <c r="H9" s="207">
        <f>SUM(H10:H11)</f>
        <v>0</v>
      </c>
      <c r="I9" s="207">
        <f>SUM(I10:I11)</f>
        <v>0</v>
      </c>
      <c r="J9" s="198">
        <f>SUM(J10:J11)</f>
        <v>0</v>
      </c>
    </row>
    <row r="10" spans="1:10" ht="24.75" customHeight="1">
      <c r="A10" s="425" t="s">
        <v>512</v>
      </c>
      <c r="B10" s="130"/>
      <c r="C10" s="205">
        <v>6</v>
      </c>
      <c r="D10" s="205"/>
      <c r="E10" s="205">
        <v>6</v>
      </c>
      <c r="F10" s="205"/>
      <c r="G10" s="205"/>
      <c r="H10" s="205"/>
      <c r="I10" s="279"/>
      <c r="J10" s="217"/>
    </row>
    <row r="11" spans="1:10" ht="102" customHeight="1">
      <c r="A11" s="43" t="s">
        <v>513</v>
      </c>
      <c r="B11" s="130"/>
      <c r="C11" s="197">
        <v>677</v>
      </c>
      <c r="D11" s="200"/>
      <c r="E11" s="200">
        <v>341</v>
      </c>
      <c r="F11" s="197"/>
      <c r="G11" s="200"/>
      <c r="H11" s="200"/>
      <c r="I11" s="200"/>
      <c r="J11" s="200"/>
    </row>
    <row r="12" spans="1:10" s="42" customFormat="1" ht="26.25" customHeight="1">
      <c r="A12" s="153" t="s">
        <v>258</v>
      </c>
      <c r="B12" s="209"/>
      <c r="C12" s="218"/>
      <c r="D12" s="218"/>
      <c r="E12" s="218"/>
      <c r="F12" s="218"/>
      <c r="G12" s="218"/>
      <c r="H12" s="218"/>
      <c r="I12" s="219"/>
      <c r="J12" s="219"/>
    </row>
    <row r="13" spans="1:10" s="42" customFormat="1" ht="27" customHeight="1">
      <c r="A13" s="220" t="s">
        <v>250</v>
      </c>
      <c r="B13" s="209">
        <v>3160</v>
      </c>
      <c r="C13" s="204">
        <f>SUM(C14:C20)</f>
        <v>783</v>
      </c>
      <c r="D13" s="204">
        <f>SUM(D14:D17)</f>
        <v>58</v>
      </c>
      <c r="E13" s="204">
        <f>SUM(E14:E20)</f>
        <v>423</v>
      </c>
      <c r="F13" s="204">
        <f>SUM(G13:J13)</f>
        <v>90</v>
      </c>
      <c r="G13" s="204">
        <f>SUM(G14:G17)</f>
        <v>32</v>
      </c>
      <c r="H13" s="204">
        <f>SUM(H14:H17)</f>
        <v>20</v>
      </c>
      <c r="I13" s="204">
        <f>SUM(I14:I17)</f>
        <v>9</v>
      </c>
      <c r="J13" s="204">
        <f>SUM(J14:J17)</f>
        <v>29</v>
      </c>
    </row>
    <row r="14" spans="1:10" s="42" customFormat="1" ht="27.75" customHeight="1">
      <c r="A14" s="43" t="s">
        <v>514</v>
      </c>
      <c r="B14" s="145"/>
      <c r="C14" s="203">
        <v>27</v>
      </c>
      <c r="D14" s="203">
        <v>20</v>
      </c>
      <c r="E14" s="203">
        <v>38</v>
      </c>
      <c r="F14" s="203">
        <v>33</v>
      </c>
      <c r="G14" s="203">
        <v>10</v>
      </c>
      <c r="H14" s="203">
        <v>8</v>
      </c>
      <c r="I14" s="203">
        <v>5</v>
      </c>
      <c r="J14" s="203">
        <v>10</v>
      </c>
    </row>
    <row r="15" spans="1:10" s="42" customFormat="1" ht="27.75" customHeight="1">
      <c r="A15" s="432" t="s">
        <v>515</v>
      </c>
      <c r="B15" s="145"/>
      <c r="C15" s="203">
        <v>6</v>
      </c>
      <c r="D15" s="203">
        <v>9</v>
      </c>
      <c r="E15" s="203">
        <v>7</v>
      </c>
      <c r="F15" s="203">
        <v>13</v>
      </c>
      <c r="G15" s="203">
        <v>4</v>
      </c>
      <c r="H15" s="203">
        <v>4</v>
      </c>
      <c r="I15" s="203">
        <v>1</v>
      </c>
      <c r="J15" s="203">
        <v>4</v>
      </c>
    </row>
    <row r="16" spans="1:10" s="42" customFormat="1" ht="27.75" customHeight="1">
      <c r="A16" s="432" t="s">
        <v>516</v>
      </c>
      <c r="B16" s="145"/>
      <c r="C16" s="203">
        <v>20</v>
      </c>
      <c r="D16" s="203">
        <v>10</v>
      </c>
      <c r="E16" s="203">
        <v>18</v>
      </c>
      <c r="F16" s="203">
        <v>16</v>
      </c>
      <c r="G16" s="203">
        <v>10</v>
      </c>
      <c r="H16" s="203"/>
      <c r="I16" s="203"/>
      <c r="J16" s="203">
        <v>6</v>
      </c>
    </row>
    <row r="17" spans="1:10" s="42" customFormat="1" ht="27" customHeight="1">
      <c r="A17" s="43" t="s">
        <v>517</v>
      </c>
      <c r="B17" s="145"/>
      <c r="C17" s="203">
        <v>4</v>
      </c>
      <c r="D17" s="203">
        <v>19</v>
      </c>
      <c r="E17" s="203">
        <v>19</v>
      </c>
      <c r="F17" s="203">
        <v>28</v>
      </c>
      <c r="G17" s="203">
        <v>8</v>
      </c>
      <c r="H17" s="203">
        <v>8</v>
      </c>
      <c r="I17" s="203">
        <v>3</v>
      </c>
      <c r="J17" s="203">
        <v>9</v>
      </c>
    </row>
    <row r="18" spans="1:10" s="42" customFormat="1" ht="47.25" customHeight="1">
      <c r="A18" s="43" t="s">
        <v>543</v>
      </c>
      <c r="B18" s="145"/>
      <c r="C18" s="203">
        <v>45</v>
      </c>
      <c r="D18" s="203"/>
      <c r="E18" s="203"/>
      <c r="F18" s="203"/>
      <c r="G18" s="203"/>
      <c r="H18" s="203"/>
      <c r="I18" s="203"/>
      <c r="J18" s="203"/>
    </row>
    <row r="19" spans="1:10" s="42" customFormat="1" ht="27" customHeight="1">
      <c r="A19" s="43" t="s">
        <v>544</v>
      </c>
      <c r="B19" s="145"/>
      <c r="C19" s="203">
        <v>4</v>
      </c>
      <c r="D19" s="203"/>
      <c r="E19" s="203"/>
      <c r="F19" s="203"/>
      <c r="G19" s="203"/>
      <c r="H19" s="203"/>
      <c r="I19" s="203"/>
      <c r="J19" s="203"/>
    </row>
    <row r="20" spans="1:10" s="42" customFormat="1" ht="105.75" customHeight="1">
      <c r="A20" s="43" t="s">
        <v>545</v>
      </c>
      <c r="B20" s="145"/>
      <c r="C20" s="203">
        <v>677</v>
      </c>
      <c r="D20" s="203"/>
      <c r="E20" s="203">
        <v>341</v>
      </c>
      <c r="F20" s="203"/>
      <c r="G20" s="203"/>
      <c r="H20" s="203"/>
      <c r="I20" s="203"/>
      <c r="J20" s="203"/>
    </row>
    <row r="21" spans="1:10" s="42" customFormat="1" ht="40.5" customHeight="1">
      <c r="A21" s="143" t="s">
        <v>114</v>
      </c>
      <c r="B21" s="209"/>
      <c r="C21" s="218"/>
      <c r="D21" s="218"/>
      <c r="E21" s="218"/>
      <c r="F21" s="208"/>
      <c r="G21" s="218"/>
      <c r="H21" s="218"/>
      <c r="I21" s="218"/>
      <c r="J21" s="218"/>
    </row>
    <row r="22" spans="1:10" s="42" customFormat="1" ht="45" customHeight="1">
      <c r="A22" s="280" t="s">
        <v>383</v>
      </c>
      <c r="B22" s="169"/>
      <c r="C22" s="198">
        <f t="shared" ref="C22:J22" si="0">C23+C29</f>
        <v>25</v>
      </c>
      <c r="D22" s="426">
        <f t="shared" si="0"/>
        <v>114</v>
      </c>
      <c r="E22" s="426">
        <f t="shared" si="0"/>
        <v>0</v>
      </c>
      <c r="F22" s="426">
        <f t="shared" si="0"/>
        <v>129</v>
      </c>
      <c r="G22" s="426">
        <f t="shared" si="0"/>
        <v>43</v>
      </c>
      <c r="H22" s="426">
        <f t="shared" si="0"/>
        <v>0</v>
      </c>
      <c r="I22" s="426">
        <f t="shared" si="0"/>
        <v>43</v>
      </c>
      <c r="J22" s="426">
        <f t="shared" si="0"/>
        <v>43</v>
      </c>
    </row>
    <row r="23" spans="1:10" s="42" customFormat="1" ht="45" customHeight="1">
      <c r="A23" s="155" t="s">
        <v>435</v>
      </c>
      <c r="B23" s="209">
        <v>3272</v>
      </c>
      <c r="C23" s="204">
        <f>SUM(C24:C28)</f>
        <v>17</v>
      </c>
      <c r="D23" s="204">
        <f>SUM(D24:D28)</f>
        <v>90</v>
      </c>
      <c r="E23" s="204">
        <f>SUM(E28:E28)</f>
        <v>0</v>
      </c>
      <c r="F23" s="204">
        <f>SUM(F25:F28)</f>
        <v>129</v>
      </c>
      <c r="G23" s="204">
        <f>SUM(G25:G28)</f>
        <v>43</v>
      </c>
      <c r="H23" s="204">
        <f>SUM(H25:H28)</f>
        <v>0</v>
      </c>
      <c r="I23" s="204">
        <f>SUM(I25:I28)</f>
        <v>43</v>
      </c>
      <c r="J23" s="204">
        <f>SUM(J25:J28)</f>
        <v>43</v>
      </c>
    </row>
    <row r="24" spans="1:10" s="42" customFormat="1" ht="45" customHeight="1">
      <c r="A24" s="421" t="s">
        <v>504</v>
      </c>
      <c r="B24" s="145"/>
      <c r="C24" s="222"/>
      <c r="D24" s="222">
        <v>66</v>
      </c>
      <c r="E24" s="222"/>
      <c r="F24" s="410"/>
      <c r="G24" s="410"/>
      <c r="H24" s="410"/>
      <c r="I24" s="410"/>
      <c r="J24" s="410"/>
    </row>
    <row r="25" spans="1:10" s="42" customFormat="1" ht="45" customHeight="1">
      <c r="A25" s="422" t="s">
        <v>518</v>
      </c>
      <c r="B25" s="145"/>
      <c r="C25" s="222"/>
      <c r="D25" s="222"/>
      <c r="E25" s="222"/>
      <c r="F25" s="222">
        <f>SUM(G25:J25)</f>
        <v>69</v>
      </c>
      <c r="G25" s="222">
        <v>23</v>
      </c>
      <c r="H25" s="222"/>
      <c r="I25" s="222">
        <v>23</v>
      </c>
      <c r="J25" s="222">
        <v>23</v>
      </c>
    </row>
    <row r="26" spans="1:10" s="42" customFormat="1" ht="45" customHeight="1">
      <c r="A26" s="422" t="s">
        <v>505</v>
      </c>
      <c r="B26" s="145"/>
      <c r="C26" s="222">
        <v>17</v>
      </c>
      <c r="D26" s="222"/>
      <c r="E26" s="222"/>
      <c r="F26" s="222">
        <f t="shared" ref="F26:F28" si="1">SUM(G26:J26)</f>
        <v>0</v>
      </c>
      <c r="G26" s="222"/>
      <c r="H26" s="222"/>
      <c r="I26" s="222"/>
      <c r="J26" s="222"/>
    </row>
    <row r="27" spans="1:10" s="42" customFormat="1" ht="27.75" customHeight="1">
      <c r="A27" s="422" t="s">
        <v>519</v>
      </c>
      <c r="B27" s="145"/>
      <c r="C27" s="222"/>
      <c r="D27" s="222"/>
      <c r="E27" s="222"/>
      <c r="F27" s="222">
        <v>60</v>
      </c>
      <c r="G27" s="222">
        <v>20</v>
      </c>
      <c r="H27" s="222"/>
      <c r="I27" s="222">
        <v>20</v>
      </c>
      <c r="J27" s="222">
        <v>20</v>
      </c>
    </row>
    <row r="28" spans="1:10" s="42" customFormat="1" ht="28.5" customHeight="1">
      <c r="A28" s="422" t="s">
        <v>506</v>
      </c>
      <c r="B28" s="221"/>
      <c r="C28" s="222"/>
      <c r="D28" s="222">
        <v>24</v>
      </c>
      <c r="E28" s="222"/>
      <c r="F28" s="222">
        <f t="shared" si="1"/>
        <v>0</v>
      </c>
      <c r="G28" s="349"/>
      <c r="H28" s="302"/>
      <c r="I28" s="431"/>
      <c r="J28" s="431"/>
    </row>
    <row r="29" spans="1:10" s="42" customFormat="1" ht="43.5" customHeight="1">
      <c r="A29" s="155" t="s">
        <v>27</v>
      </c>
      <c r="B29" s="209">
        <v>3273</v>
      </c>
      <c r="C29" s="204">
        <f>SUM(C30:C30)</f>
        <v>8</v>
      </c>
      <c r="D29" s="204">
        <f>SUM(D30:D30)</f>
        <v>24</v>
      </c>
      <c r="E29" s="204">
        <f>SUM(E30:E30)</f>
        <v>0</v>
      </c>
      <c r="F29" s="204">
        <f>SUM(F30:F30)</f>
        <v>0</v>
      </c>
      <c r="G29" s="204">
        <f t="shared" ref="G29:J29" si="2">G30</f>
        <v>0</v>
      </c>
      <c r="H29" s="204">
        <f t="shared" si="2"/>
        <v>0</v>
      </c>
      <c r="I29" s="204">
        <f t="shared" si="2"/>
        <v>0</v>
      </c>
      <c r="J29" s="204">
        <f t="shared" si="2"/>
        <v>0</v>
      </c>
    </row>
    <row r="30" spans="1:10" s="42" customFormat="1" ht="27.75" customHeight="1">
      <c r="A30" s="430" t="s">
        <v>507</v>
      </c>
      <c r="B30" s="145"/>
      <c r="C30" s="222">
        <v>8</v>
      </c>
      <c r="D30" s="223">
        <v>24</v>
      </c>
      <c r="E30" s="222">
        <v>0</v>
      </c>
      <c r="F30" s="222"/>
      <c r="G30" s="222"/>
      <c r="H30" s="222"/>
      <c r="I30" s="222"/>
      <c r="J30" s="222"/>
    </row>
    <row r="31" spans="1:10" s="42" customFormat="1" ht="19.5" customHeight="1">
      <c r="A31" s="224"/>
      <c r="B31" s="225"/>
      <c r="C31" s="226"/>
      <c r="D31" s="226"/>
      <c r="E31" s="226"/>
      <c r="F31" s="226"/>
      <c r="G31" s="226"/>
      <c r="H31" s="226"/>
      <c r="I31" s="226"/>
      <c r="J31" s="227"/>
    </row>
    <row r="32" spans="1:10" ht="26.25" customHeight="1">
      <c r="A32" s="126" t="s">
        <v>361</v>
      </c>
      <c r="B32" s="21"/>
      <c r="C32" s="582" t="s">
        <v>85</v>
      </c>
      <c r="D32" s="582"/>
      <c r="E32" s="192"/>
      <c r="F32" s="136"/>
      <c r="G32" s="583" t="s">
        <v>501</v>
      </c>
      <c r="H32" s="584"/>
      <c r="I32" s="584"/>
    </row>
    <row r="33" spans="1:9">
      <c r="A33" s="376" t="s">
        <v>369</v>
      </c>
      <c r="B33" s="163"/>
      <c r="C33" s="548" t="s">
        <v>406</v>
      </c>
      <c r="D33" s="548"/>
      <c r="E33" s="193"/>
      <c r="F33" s="163"/>
      <c r="G33" s="585" t="s">
        <v>82</v>
      </c>
      <c r="H33" s="585"/>
      <c r="I33" s="585"/>
    </row>
    <row r="34" spans="1:9">
      <c r="A34" s="132"/>
      <c r="B34" s="133"/>
      <c r="C34" s="134"/>
      <c r="D34" s="135"/>
      <c r="E34" s="135"/>
      <c r="F34" s="135"/>
      <c r="G34" s="135"/>
      <c r="H34" s="135"/>
    </row>
    <row r="35" spans="1:9">
      <c r="A35" s="132"/>
      <c r="B35" s="133"/>
      <c r="C35" s="134"/>
      <c r="D35" s="135"/>
      <c r="E35" s="135"/>
      <c r="F35" s="135"/>
      <c r="G35" s="135"/>
      <c r="H35" s="135"/>
    </row>
    <row r="36" spans="1:9">
      <c r="A36" s="132"/>
      <c r="B36" s="133"/>
      <c r="C36" s="134"/>
      <c r="D36" s="135"/>
      <c r="E36" s="135"/>
      <c r="F36" s="135"/>
      <c r="G36" s="135"/>
      <c r="H36" s="135"/>
    </row>
    <row r="37" spans="1:9">
      <c r="A37" s="132"/>
      <c r="B37" s="133"/>
      <c r="C37" s="134"/>
      <c r="D37" s="135"/>
      <c r="E37" s="135"/>
      <c r="F37" s="135"/>
      <c r="G37" s="135"/>
      <c r="H37" s="135"/>
    </row>
    <row r="38" spans="1:9">
      <c r="A38" s="132"/>
      <c r="B38" s="133"/>
      <c r="C38" s="134"/>
      <c r="D38" s="135"/>
      <c r="E38" s="135"/>
      <c r="F38" s="135"/>
      <c r="G38" s="135"/>
      <c r="H38" s="135"/>
    </row>
    <row r="39" spans="1:9">
      <c r="A39" s="132"/>
      <c r="B39" s="133"/>
      <c r="C39" s="134"/>
      <c r="D39" s="135"/>
      <c r="E39" s="135"/>
      <c r="F39" s="135"/>
      <c r="G39" s="135"/>
      <c r="H39" s="135"/>
    </row>
    <row r="40" spans="1:9">
      <c r="A40" s="132"/>
      <c r="B40" s="133"/>
      <c r="C40" s="134"/>
      <c r="D40" s="135"/>
      <c r="E40" s="135"/>
      <c r="F40" s="135"/>
      <c r="G40" s="135"/>
      <c r="H40" s="135"/>
    </row>
    <row r="41" spans="1:9">
      <c r="A41" s="132"/>
      <c r="B41" s="133"/>
      <c r="C41" s="134"/>
      <c r="D41" s="135"/>
      <c r="E41" s="135"/>
      <c r="F41" s="135"/>
      <c r="G41" s="135"/>
      <c r="H41" s="135"/>
    </row>
    <row r="42" spans="1:9">
      <c r="A42" s="132"/>
      <c r="B42" s="133"/>
      <c r="C42" s="134"/>
      <c r="D42" s="135"/>
      <c r="E42" s="135"/>
      <c r="F42" s="135"/>
      <c r="G42" s="135"/>
      <c r="H42" s="135"/>
    </row>
    <row r="43" spans="1:9">
      <c r="A43" s="132"/>
      <c r="B43" s="133"/>
      <c r="C43" s="134"/>
      <c r="D43" s="135"/>
      <c r="E43" s="135"/>
      <c r="F43" s="135"/>
      <c r="G43" s="135"/>
      <c r="H43" s="135"/>
    </row>
    <row r="44" spans="1:9">
      <c r="A44" s="132"/>
      <c r="B44" s="133"/>
      <c r="C44" s="134"/>
      <c r="D44" s="135"/>
      <c r="E44" s="135"/>
      <c r="F44" s="135"/>
      <c r="G44" s="135"/>
      <c r="H44" s="135"/>
    </row>
    <row r="45" spans="1:9">
      <c r="A45" s="132"/>
      <c r="B45" s="133"/>
      <c r="C45" s="134"/>
      <c r="D45" s="135"/>
      <c r="E45" s="135"/>
      <c r="F45" s="135"/>
      <c r="G45" s="135"/>
      <c r="H45" s="135"/>
    </row>
    <row r="46" spans="1:9">
      <c r="A46" s="132"/>
      <c r="B46" s="133"/>
      <c r="C46" s="134"/>
      <c r="D46" s="135"/>
      <c r="E46" s="135"/>
      <c r="F46" s="135"/>
      <c r="G46" s="135"/>
      <c r="H46" s="135"/>
    </row>
    <row r="47" spans="1:9">
      <c r="A47" s="132"/>
      <c r="B47" s="133"/>
      <c r="C47" s="134"/>
      <c r="D47" s="135"/>
      <c r="E47" s="135"/>
      <c r="F47" s="135"/>
      <c r="G47" s="135"/>
      <c r="H47" s="135"/>
    </row>
    <row r="48" spans="1:9">
      <c r="A48" s="132"/>
      <c r="B48" s="133"/>
      <c r="C48" s="134"/>
      <c r="D48" s="135"/>
      <c r="E48" s="135"/>
      <c r="F48" s="135"/>
      <c r="G48" s="135"/>
      <c r="H48" s="135"/>
    </row>
    <row r="49" spans="1:8">
      <c r="A49" s="132"/>
      <c r="B49" s="133"/>
      <c r="C49" s="134"/>
      <c r="D49" s="135"/>
      <c r="E49" s="135"/>
      <c r="F49" s="135"/>
      <c r="G49" s="135"/>
      <c r="H49" s="135"/>
    </row>
    <row r="50" spans="1:8">
      <c r="A50" s="132"/>
      <c r="B50" s="133"/>
      <c r="C50" s="134"/>
      <c r="D50" s="135"/>
      <c r="E50" s="135"/>
      <c r="F50" s="135"/>
      <c r="G50" s="135"/>
      <c r="H50" s="135"/>
    </row>
    <row r="51" spans="1:8">
      <c r="A51" s="132"/>
      <c r="B51" s="133"/>
      <c r="C51" s="134"/>
      <c r="D51" s="135"/>
      <c r="E51" s="135"/>
      <c r="F51" s="135"/>
      <c r="G51" s="135"/>
      <c r="H51" s="135"/>
    </row>
    <row r="52" spans="1:8">
      <c r="A52" s="132"/>
      <c r="B52" s="133"/>
      <c r="C52" s="134"/>
      <c r="D52" s="135"/>
      <c r="E52" s="135"/>
      <c r="F52" s="135"/>
      <c r="G52" s="135"/>
      <c r="H52" s="135"/>
    </row>
    <row r="53" spans="1:8">
      <c r="A53" s="132"/>
      <c r="B53" s="133"/>
      <c r="C53" s="134"/>
      <c r="D53" s="135"/>
      <c r="E53" s="135"/>
      <c r="F53" s="135"/>
      <c r="G53" s="135"/>
      <c r="H53" s="135"/>
    </row>
    <row r="54" spans="1:8">
      <c r="A54" s="132"/>
      <c r="B54" s="133"/>
      <c r="C54" s="134"/>
      <c r="D54" s="135"/>
      <c r="E54" s="135"/>
      <c r="F54" s="135"/>
      <c r="G54" s="135"/>
      <c r="H54" s="135"/>
    </row>
    <row r="55" spans="1:8">
      <c r="A55" s="132"/>
      <c r="B55" s="133"/>
      <c r="C55" s="134"/>
      <c r="D55" s="135"/>
      <c r="E55" s="135"/>
      <c r="F55" s="135"/>
      <c r="G55" s="135"/>
      <c r="H55" s="135"/>
    </row>
    <row r="56" spans="1:8">
      <c r="A56" s="132"/>
      <c r="B56" s="133"/>
      <c r="C56" s="134"/>
      <c r="D56" s="135"/>
      <c r="E56" s="135"/>
      <c r="F56" s="135"/>
      <c r="G56" s="135"/>
      <c r="H56" s="135"/>
    </row>
    <row r="57" spans="1:8">
      <c r="A57" s="132"/>
      <c r="B57" s="133"/>
      <c r="C57" s="134"/>
      <c r="D57" s="135"/>
      <c r="E57" s="135"/>
      <c r="F57" s="135"/>
      <c r="G57" s="135"/>
      <c r="H57" s="135"/>
    </row>
    <row r="58" spans="1:8">
      <c r="A58" s="132"/>
      <c r="B58" s="133"/>
      <c r="C58" s="134"/>
      <c r="D58" s="135"/>
      <c r="E58" s="135"/>
      <c r="F58" s="135"/>
      <c r="G58" s="135"/>
      <c r="H58" s="135"/>
    </row>
    <row r="59" spans="1:8">
      <c r="A59" s="132"/>
      <c r="B59" s="133"/>
      <c r="C59" s="134"/>
      <c r="D59" s="135"/>
      <c r="E59" s="135"/>
      <c r="F59" s="135"/>
      <c r="G59" s="135"/>
      <c r="H59" s="135"/>
    </row>
    <row r="60" spans="1:8">
      <c r="A60" s="132"/>
      <c r="B60" s="133"/>
      <c r="C60" s="134"/>
      <c r="D60" s="135"/>
      <c r="E60" s="135"/>
      <c r="F60" s="135"/>
      <c r="G60" s="135"/>
      <c r="H60" s="135"/>
    </row>
    <row r="61" spans="1:8">
      <c r="A61" s="132"/>
      <c r="B61" s="133"/>
      <c r="C61" s="134"/>
      <c r="D61" s="135"/>
      <c r="E61" s="135"/>
      <c r="F61" s="135"/>
      <c r="G61" s="135"/>
      <c r="H61" s="135"/>
    </row>
    <row r="62" spans="1:8">
      <c r="A62" s="132"/>
      <c r="B62" s="133"/>
      <c r="C62" s="134"/>
      <c r="D62" s="135"/>
      <c r="E62" s="135"/>
      <c r="F62" s="135"/>
      <c r="G62" s="135"/>
      <c r="H62" s="135"/>
    </row>
    <row r="63" spans="1:8">
      <c r="A63" s="132"/>
      <c r="B63" s="133"/>
      <c r="C63" s="134"/>
      <c r="D63" s="135"/>
      <c r="E63" s="135"/>
      <c r="F63" s="135"/>
      <c r="G63" s="135"/>
      <c r="H63" s="135"/>
    </row>
    <row r="64" spans="1:8">
      <c r="A64" s="132"/>
      <c r="B64" s="133"/>
      <c r="C64" s="134"/>
      <c r="D64" s="135"/>
      <c r="E64" s="135"/>
      <c r="F64" s="135"/>
      <c r="G64" s="135"/>
      <c r="H64" s="135"/>
    </row>
    <row r="65" spans="1:8">
      <c r="A65" s="132"/>
      <c r="C65" s="195"/>
      <c r="D65" s="137"/>
      <c r="E65" s="137"/>
      <c r="F65" s="137"/>
      <c r="G65" s="137"/>
      <c r="H65" s="137"/>
    </row>
    <row r="66" spans="1:8">
      <c r="A66" s="138"/>
      <c r="C66" s="195"/>
      <c r="D66" s="137"/>
      <c r="E66" s="137"/>
      <c r="F66" s="137"/>
      <c r="G66" s="137"/>
      <c r="H66" s="137"/>
    </row>
    <row r="67" spans="1:8">
      <c r="A67" s="138"/>
      <c r="C67" s="195"/>
      <c r="D67" s="137"/>
      <c r="E67" s="137"/>
      <c r="F67" s="137"/>
      <c r="G67" s="137"/>
      <c r="H67" s="137"/>
    </row>
    <row r="68" spans="1:8">
      <c r="A68" s="138"/>
      <c r="C68" s="195"/>
      <c r="D68" s="137"/>
      <c r="E68" s="137"/>
      <c r="F68" s="137"/>
      <c r="G68" s="137"/>
      <c r="H68" s="137"/>
    </row>
    <row r="69" spans="1:8">
      <c r="A69" s="138"/>
      <c r="C69" s="195"/>
      <c r="D69" s="137"/>
      <c r="E69" s="137"/>
      <c r="F69" s="137"/>
      <c r="G69" s="137"/>
      <c r="H69" s="137"/>
    </row>
    <row r="70" spans="1:8">
      <c r="A70" s="138"/>
      <c r="C70" s="195"/>
      <c r="D70" s="137"/>
      <c r="E70" s="137"/>
      <c r="F70" s="137"/>
      <c r="G70" s="137"/>
      <c r="H70" s="137"/>
    </row>
    <row r="71" spans="1:8">
      <c r="A71" s="138"/>
      <c r="C71" s="195"/>
      <c r="D71" s="137"/>
      <c r="E71" s="137"/>
      <c r="F71" s="137"/>
      <c r="G71" s="137"/>
      <c r="H71" s="137"/>
    </row>
    <row r="72" spans="1:8">
      <c r="A72" s="138"/>
      <c r="C72" s="195"/>
      <c r="D72" s="137"/>
      <c r="E72" s="137"/>
      <c r="F72" s="137"/>
      <c r="G72" s="137"/>
      <c r="H72" s="137"/>
    </row>
    <row r="73" spans="1:8">
      <c r="A73" s="138"/>
      <c r="C73" s="195"/>
      <c r="D73" s="137"/>
      <c r="E73" s="137"/>
      <c r="F73" s="137"/>
      <c r="G73" s="137"/>
      <c r="H73" s="137"/>
    </row>
    <row r="74" spans="1:8">
      <c r="A74" s="138"/>
      <c r="C74" s="195"/>
      <c r="D74" s="137"/>
      <c r="E74" s="137"/>
      <c r="F74" s="137"/>
      <c r="G74" s="137"/>
      <c r="H74" s="137"/>
    </row>
    <row r="75" spans="1:8">
      <c r="A75" s="138"/>
      <c r="C75" s="195"/>
      <c r="D75" s="137"/>
      <c r="E75" s="137"/>
      <c r="F75" s="137"/>
      <c r="G75" s="137"/>
      <c r="H75" s="137"/>
    </row>
    <row r="76" spans="1:8">
      <c r="A76" s="138"/>
      <c r="C76" s="195"/>
      <c r="D76" s="137"/>
      <c r="E76" s="137"/>
      <c r="F76" s="137"/>
      <c r="G76" s="137"/>
      <c r="H76" s="137"/>
    </row>
    <row r="77" spans="1:8">
      <c r="A77" s="138"/>
      <c r="C77" s="195"/>
      <c r="D77" s="137"/>
      <c r="E77" s="137"/>
      <c r="F77" s="137"/>
      <c r="G77" s="137"/>
      <c r="H77" s="137"/>
    </row>
    <row r="78" spans="1:8">
      <c r="A78" s="138"/>
      <c r="C78" s="195"/>
      <c r="D78" s="137"/>
      <c r="E78" s="137"/>
      <c r="F78" s="137"/>
      <c r="G78" s="137"/>
      <c r="H78" s="137"/>
    </row>
    <row r="79" spans="1:8">
      <c r="A79" s="138"/>
      <c r="C79" s="195"/>
      <c r="D79" s="137"/>
      <c r="E79" s="137"/>
      <c r="F79" s="137"/>
      <c r="G79" s="137"/>
      <c r="H79" s="137"/>
    </row>
    <row r="80" spans="1:8">
      <c r="A80" s="138"/>
      <c r="C80" s="195"/>
      <c r="D80" s="137"/>
      <c r="E80" s="137"/>
      <c r="F80" s="137"/>
      <c r="G80" s="137"/>
      <c r="H80" s="137"/>
    </row>
    <row r="81" spans="1:8">
      <c r="A81" s="138"/>
      <c r="C81" s="195"/>
      <c r="D81" s="137"/>
      <c r="E81" s="137"/>
      <c r="F81" s="137"/>
      <c r="G81" s="137"/>
      <c r="H81" s="137"/>
    </row>
    <row r="82" spans="1:8">
      <c r="A82" s="138"/>
      <c r="C82" s="195"/>
      <c r="D82" s="137"/>
      <c r="E82" s="137"/>
      <c r="F82" s="137"/>
      <c r="G82" s="137"/>
      <c r="H82" s="137"/>
    </row>
    <row r="83" spans="1:8">
      <c r="A83" s="138"/>
      <c r="C83" s="195"/>
      <c r="D83" s="137"/>
      <c r="E83" s="137"/>
      <c r="F83" s="137"/>
      <c r="G83" s="137"/>
      <c r="H83" s="137"/>
    </row>
    <row r="84" spans="1:8">
      <c r="A84" s="138"/>
      <c r="C84" s="195"/>
      <c r="D84" s="137"/>
      <c r="E84" s="137"/>
      <c r="F84" s="137"/>
      <c r="G84" s="137"/>
      <c r="H84" s="137"/>
    </row>
    <row r="85" spans="1:8">
      <c r="A85" s="138"/>
      <c r="C85" s="195"/>
      <c r="D85" s="137"/>
      <c r="E85" s="137"/>
      <c r="F85" s="137"/>
      <c r="G85" s="137"/>
      <c r="H85" s="137"/>
    </row>
    <row r="86" spans="1:8">
      <c r="A86" s="138"/>
      <c r="C86" s="195"/>
      <c r="D86" s="137"/>
      <c r="E86" s="137"/>
      <c r="F86" s="137"/>
      <c r="G86" s="137"/>
      <c r="H86" s="137"/>
    </row>
    <row r="87" spans="1:8">
      <c r="A87" s="138"/>
      <c r="C87" s="195"/>
      <c r="D87" s="137"/>
      <c r="E87" s="137"/>
      <c r="F87" s="137"/>
      <c r="G87" s="137"/>
      <c r="H87" s="137"/>
    </row>
    <row r="88" spans="1:8">
      <c r="A88" s="138"/>
    </row>
    <row r="89" spans="1:8">
      <c r="A89" s="139"/>
    </row>
    <row r="90" spans="1:8">
      <c r="A90" s="139"/>
    </row>
    <row r="91" spans="1:8">
      <c r="A91" s="139"/>
    </row>
    <row r="92" spans="1:8">
      <c r="A92" s="139"/>
    </row>
    <row r="93" spans="1:8">
      <c r="A93" s="139"/>
    </row>
    <row r="94" spans="1:8">
      <c r="A94" s="139"/>
    </row>
    <row r="95" spans="1:8">
      <c r="A95" s="139"/>
    </row>
    <row r="96" spans="1:8">
      <c r="A96" s="139"/>
    </row>
    <row r="97" spans="1:1">
      <c r="A97" s="139"/>
    </row>
    <row r="98" spans="1:1">
      <c r="A98" s="139"/>
    </row>
    <row r="99" spans="1:1">
      <c r="A99" s="139"/>
    </row>
    <row r="100" spans="1:1">
      <c r="A100" s="139"/>
    </row>
    <row r="101" spans="1:1">
      <c r="A101" s="139"/>
    </row>
    <row r="102" spans="1:1">
      <c r="A102" s="139"/>
    </row>
    <row r="103" spans="1:1">
      <c r="A103" s="139"/>
    </row>
    <row r="104" spans="1:1">
      <c r="A104" s="139"/>
    </row>
    <row r="105" spans="1:1">
      <c r="A105" s="139"/>
    </row>
    <row r="106" spans="1:1">
      <c r="A106" s="139"/>
    </row>
    <row r="107" spans="1:1">
      <c r="A107" s="139"/>
    </row>
    <row r="108" spans="1:1">
      <c r="A108" s="139"/>
    </row>
    <row r="109" spans="1:1">
      <c r="A109" s="139"/>
    </row>
    <row r="110" spans="1:1">
      <c r="A110" s="139"/>
    </row>
    <row r="111" spans="1:1">
      <c r="A111" s="139"/>
    </row>
    <row r="112" spans="1:1">
      <c r="A112" s="139"/>
    </row>
    <row r="113" spans="1:1">
      <c r="A113" s="139"/>
    </row>
    <row r="114" spans="1:1">
      <c r="A114" s="139"/>
    </row>
    <row r="115" spans="1:1">
      <c r="A115" s="139"/>
    </row>
    <row r="116" spans="1:1">
      <c r="A116" s="139"/>
    </row>
    <row r="117" spans="1:1">
      <c r="A117" s="139"/>
    </row>
    <row r="118" spans="1:1">
      <c r="A118" s="139"/>
    </row>
    <row r="119" spans="1:1">
      <c r="A119" s="139"/>
    </row>
    <row r="120" spans="1:1">
      <c r="A120" s="139"/>
    </row>
    <row r="121" spans="1:1">
      <c r="A121" s="139"/>
    </row>
    <row r="122" spans="1:1">
      <c r="A122" s="139"/>
    </row>
    <row r="123" spans="1:1">
      <c r="A123" s="139"/>
    </row>
    <row r="124" spans="1:1">
      <c r="A124" s="139"/>
    </row>
    <row r="125" spans="1:1">
      <c r="A125" s="139"/>
    </row>
    <row r="126" spans="1:1">
      <c r="A126" s="139"/>
    </row>
    <row r="127" spans="1:1">
      <c r="A127" s="139"/>
    </row>
    <row r="128" spans="1:1">
      <c r="A128" s="139"/>
    </row>
    <row r="129" spans="1:1">
      <c r="A129" s="139"/>
    </row>
    <row r="130" spans="1:1">
      <c r="A130" s="139"/>
    </row>
    <row r="131" spans="1:1">
      <c r="A131" s="139"/>
    </row>
    <row r="132" spans="1:1">
      <c r="A132" s="139"/>
    </row>
    <row r="133" spans="1:1">
      <c r="A133" s="139"/>
    </row>
    <row r="134" spans="1:1">
      <c r="A134" s="139"/>
    </row>
    <row r="135" spans="1:1">
      <c r="A135" s="139"/>
    </row>
    <row r="136" spans="1:1">
      <c r="A136" s="139"/>
    </row>
    <row r="137" spans="1:1">
      <c r="A137" s="139"/>
    </row>
    <row r="138" spans="1:1">
      <c r="A138" s="139"/>
    </row>
    <row r="139" spans="1:1">
      <c r="A139" s="139"/>
    </row>
    <row r="140" spans="1:1">
      <c r="A140" s="139"/>
    </row>
    <row r="141" spans="1:1">
      <c r="A141" s="139"/>
    </row>
    <row r="142" spans="1:1">
      <c r="A142" s="139"/>
    </row>
    <row r="143" spans="1:1">
      <c r="A143" s="139"/>
    </row>
    <row r="144" spans="1:1">
      <c r="A144" s="139"/>
    </row>
    <row r="145" spans="1:1">
      <c r="A145" s="139"/>
    </row>
    <row r="146" spans="1:1">
      <c r="A146" s="139"/>
    </row>
    <row r="147" spans="1:1">
      <c r="A147" s="139"/>
    </row>
    <row r="148" spans="1:1">
      <c r="A148" s="139"/>
    </row>
    <row r="149" spans="1:1">
      <c r="A149" s="139"/>
    </row>
    <row r="150" spans="1:1">
      <c r="A150" s="139"/>
    </row>
    <row r="151" spans="1:1">
      <c r="A151" s="139"/>
    </row>
    <row r="152" spans="1:1">
      <c r="A152" s="139"/>
    </row>
    <row r="153" spans="1:1">
      <c r="A153" s="139"/>
    </row>
    <row r="154" spans="1:1">
      <c r="A154" s="139"/>
    </row>
    <row r="155" spans="1:1">
      <c r="A155" s="139"/>
    </row>
    <row r="156" spans="1:1">
      <c r="A156" s="139"/>
    </row>
    <row r="157" spans="1:1">
      <c r="A157" s="139"/>
    </row>
    <row r="158" spans="1:1">
      <c r="A158" s="139"/>
    </row>
    <row r="159" spans="1:1">
      <c r="A159" s="139"/>
    </row>
    <row r="160" spans="1:1">
      <c r="A160" s="139"/>
    </row>
    <row r="161" spans="1:1">
      <c r="A161" s="139"/>
    </row>
    <row r="162" spans="1:1">
      <c r="A162" s="139"/>
    </row>
    <row r="163" spans="1:1">
      <c r="A163" s="139"/>
    </row>
    <row r="164" spans="1:1">
      <c r="A164" s="139"/>
    </row>
    <row r="165" spans="1:1">
      <c r="A165" s="139"/>
    </row>
    <row r="166" spans="1:1">
      <c r="A166" s="139"/>
    </row>
    <row r="167" spans="1:1">
      <c r="A167" s="139"/>
    </row>
    <row r="168" spans="1:1">
      <c r="A168" s="139"/>
    </row>
    <row r="169" spans="1:1">
      <c r="A169" s="139"/>
    </row>
    <row r="170" spans="1:1">
      <c r="A170" s="139"/>
    </row>
    <row r="171" spans="1:1">
      <c r="A171" s="139"/>
    </row>
    <row r="172" spans="1:1">
      <c r="A172" s="139"/>
    </row>
    <row r="173" spans="1:1">
      <c r="A173" s="139"/>
    </row>
    <row r="174" spans="1:1">
      <c r="A174" s="139"/>
    </row>
    <row r="175" spans="1:1">
      <c r="A175" s="139"/>
    </row>
    <row r="176" spans="1:1">
      <c r="A176" s="139"/>
    </row>
    <row r="177" spans="1:1">
      <c r="A177" s="139"/>
    </row>
    <row r="178" spans="1:1">
      <c r="A178" s="139"/>
    </row>
    <row r="179" spans="1:1">
      <c r="A179" s="139"/>
    </row>
    <row r="180" spans="1:1">
      <c r="A180" s="139"/>
    </row>
    <row r="181" spans="1:1">
      <c r="A181" s="139"/>
    </row>
    <row r="182" spans="1:1">
      <c r="A182" s="139"/>
    </row>
    <row r="183" spans="1:1">
      <c r="A183" s="139"/>
    </row>
    <row r="184" spans="1:1">
      <c r="A184" s="139"/>
    </row>
    <row r="185" spans="1:1">
      <c r="A185" s="139"/>
    </row>
    <row r="186" spans="1:1">
      <c r="A186" s="139"/>
    </row>
    <row r="187" spans="1:1">
      <c r="A187" s="139"/>
    </row>
    <row r="188" spans="1:1">
      <c r="A188" s="139"/>
    </row>
    <row r="189" spans="1:1">
      <c r="A189" s="139"/>
    </row>
    <row r="190" spans="1:1">
      <c r="A190" s="139"/>
    </row>
    <row r="191" spans="1:1">
      <c r="A191" s="139"/>
    </row>
    <row r="192" spans="1:1">
      <c r="A192" s="139"/>
    </row>
    <row r="193" spans="1:1">
      <c r="A193" s="139"/>
    </row>
    <row r="194" spans="1:1">
      <c r="A194" s="139"/>
    </row>
    <row r="195" spans="1:1">
      <c r="A195" s="139"/>
    </row>
    <row r="196" spans="1:1">
      <c r="A196" s="139"/>
    </row>
    <row r="197" spans="1:1">
      <c r="A197" s="139"/>
    </row>
    <row r="198" spans="1:1">
      <c r="A198" s="139"/>
    </row>
    <row r="199" spans="1:1">
      <c r="A199" s="139"/>
    </row>
    <row r="200" spans="1:1">
      <c r="A200" s="139"/>
    </row>
    <row r="201" spans="1:1">
      <c r="A201" s="139"/>
    </row>
    <row r="202" spans="1:1">
      <c r="A202" s="139"/>
    </row>
    <row r="203" spans="1:1">
      <c r="A203" s="139"/>
    </row>
    <row r="204" spans="1:1">
      <c r="A204" s="139"/>
    </row>
    <row r="205" spans="1:1">
      <c r="A205" s="139"/>
    </row>
    <row r="206" spans="1:1">
      <c r="A206" s="139"/>
    </row>
    <row r="207" spans="1:1">
      <c r="A207" s="139"/>
    </row>
    <row r="208" spans="1:1">
      <c r="A208" s="139"/>
    </row>
    <row r="209" spans="1:1">
      <c r="A209" s="139"/>
    </row>
    <row r="210" spans="1:1">
      <c r="A210" s="139"/>
    </row>
    <row r="211" spans="1:1">
      <c r="A211" s="139"/>
    </row>
    <row r="212" spans="1:1">
      <c r="A212" s="139"/>
    </row>
    <row r="213" spans="1:1">
      <c r="A213" s="139"/>
    </row>
    <row r="214" spans="1:1">
      <c r="A214" s="139"/>
    </row>
    <row r="215" spans="1:1">
      <c r="A215" s="139"/>
    </row>
    <row r="216" spans="1:1">
      <c r="A216" s="139"/>
    </row>
    <row r="217" spans="1:1">
      <c r="A217" s="139"/>
    </row>
    <row r="218" spans="1:1">
      <c r="A218" s="139"/>
    </row>
    <row r="219" spans="1:1">
      <c r="A219" s="139"/>
    </row>
    <row r="220" spans="1:1">
      <c r="A220" s="139"/>
    </row>
    <row r="221" spans="1:1">
      <c r="A221" s="139"/>
    </row>
    <row r="222" spans="1:1">
      <c r="A222" s="139"/>
    </row>
    <row r="223" spans="1:1">
      <c r="A223" s="139"/>
    </row>
    <row r="224" spans="1:1">
      <c r="A224" s="139"/>
    </row>
    <row r="225" spans="1:1">
      <c r="A225" s="139"/>
    </row>
    <row r="226" spans="1:1">
      <c r="A226" s="139"/>
    </row>
    <row r="227" spans="1:1">
      <c r="A227" s="139"/>
    </row>
    <row r="228" spans="1:1">
      <c r="A228" s="139"/>
    </row>
    <row r="229" spans="1:1">
      <c r="A229" s="139"/>
    </row>
    <row r="230" spans="1:1">
      <c r="A230" s="139"/>
    </row>
    <row r="231" spans="1:1">
      <c r="A231" s="139"/>
    </row>
    <row r="232" spans="1:1">
      <c r="A232" s="139"/>
    </row>
    <row r="233" spans="1:1">
      <c r="A233" s="139"/>
    </row>
    <row r="234" spans="1:1">
      <c r="A234" s="139"/>
    </row>
    <row r="235" spans="1:1">
      <c r="A235" s="139"/>
    </row>
    <row r="236" spans="1:1">
      <c r="A236" s="139"/>
    </row>
    <row r="237" spans="1:1">
      <c r="A237" s="139"/>
    </row>
    <row r="238" spans="1:1">
      <c r="A238" s="139"/>
    </row>
    <row r="239" spans="1:1">
      <c r="A239" s="139"/>
    </row>
    <row r="240" spans="1:1">
      <c r="A240" s="139"/>
    </row>
    <row r="241" spans="1:1">
      <c r="A241" s="139"/>
    </row>
    <row r="242" spans="1:1">
      <c r="A242" s="139"/>
    </row>
    <row r="243" spans="1:1">
      <c r="A243" s="139"/>
    </row>
    <row r="244" spans="1:1">
      <c r="A244" s="139"/>
    </row>
    <row r="245" spans="1:1">
      <c r="A245" s="139"/>
    </row>
    <row r="246" spans="1:1">
      <c r="A246" s="139"/>
    </row>
    <row r="247" spans="1:1">
      <c r="A247" s="139"/>
    </row>
    <row r="248" spans="1:1">
      <c r="A248" s="139"/>
    </row>
    <row r="249" spans="1:1">
      <c r="A249" s="139"/>
    </row>
    <row r="250" spans="1:1">
      <c r="A250" s="139"/>
    </row>
    <row r="251" spans="1:1">
      <c r="A251" s="139"/>
    </row>
    <row r="252" spans="1:1">
      <c r="A252" s="139"/>
    </row>
    <row r="253" spans="1:1">
      <c r="A253" s="139"/>
    </row>
    <row r="254" spans="1:1">
      <c r="A254" s="139"/>
    </row>
    <row r="255" spans="1:1">
      <c r="A255" s="139"/>
    </row>
  </sheetData>
  <mergeCells count="12">
    <mergeCell ref="C32:D32"/>
    <mergeCell ref="G32:I32"/>
    <mergeCell ref="C33:D33"/>
    <mergeCell ref="G33:I33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4" orientation="landscape" r:id="rId1"/>
  <ignoredErrors>
    <ignoredError sqref="F9 F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184"/>
  <sheetViews>
    <sheetView view="pageBreakPreview" topLeftCell="A4" zoomScale="50" zoomScaleNormal="75" zoomScaleSheetLayoutView="50" workbookViewId="0">
      <selection activeCell="Z36" sqref="Z36"/>
    </sheetView>
  </sheetViews>
  <sheetFormatPr defaultRowHeight="20.25"/>
  <cols>
    <col min="1" max="1" width="76.140625" style="45" customWidth="1"/>
    <col min="2" max="2" width="13" style="47" customWidth="1"/>
    <col min="3" max="5" width="19.42578125" style="47" customWidth="1"/>
    <col min="6" max="6" width="17.42578125" style="45" customWidth="1"/>
    <col min="7" max="10" width="19.42578125" style="45" customWidth="1"/>
    <col min="11" max="11" width="9.5703125" style="45" customWidth="1"/>
    <col min="12" max="12" width="9.85546875" style="45" customWidth="1"/>
    <col min="13" max="16384" width="9.140625" style="45"/>
  </cols>
  <sheetData>
    <row r="1" spans="1:11" ht="30.75" customHeight="1">
      <c r="J1" s="65" t="s">
        <v>356</v>
      </c>
    </row>
    <row r="2" spans="1:11" ht="39" customHeight="1">
      <c r="A2" s="595" t="s">
        <v>146</v>
      </c>
      <c r="B2" s="595"/>
      <c r="C2" s="595"/>
      <c r="D2" s="595"/>
      <c r="E2" s="595"/>
      <c r="F2" s="595"/>
      <c r="G2" s="595"/>
      <c r="H2" s="595"/>
      <c r="I2" s="595"/>
      <c r="J2" s="595"/>
    </row>
    <row r="3" spans="1:11" ht="35.25" customHeight="1">
      <c r="A3" s="596" t="s">
        <v>393</v>
      </c>
      <c r="B3" s="596"/>
      <c r="C3" s="596"/>
      <c r="D3" s="596"/>
      <c r="E3" s="596"/>
      <c r="F3" s="596"/>
      <c r="G3" s="596"/>
      <c r="H3" s="596"/>
      <c r="I3" s="596"/>
      <c r="J3" s="596"/>
    </row>
    <row r="4" spans="1:11" ht="43.5" customHeight="1">
      <c r="A4" s="563" t="s">
        <v>166</v>
      </c>
      <c r="B4" s="565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65" t="s">
        <v>337</v>
      </c>
      <c r="H4" s="565"/>
      <c r="I4" s="565"/>
      <c r="J4" s="565"/>
    </row>
    <row r="5" spans="1:11" ht="86.25" customHeight="1">
      <c r="A5" s="563"/>
      <c r="B5" s="565"/>
      <c r="C5" s="555"/>
      <c r="D5" s="555"/>
      <c r="E5" s="557"/>
      <c r="F5" s="555"/>
      <c r="G5" s="74" t="s">
        <v>129</v>
      </c>
      <c r="H5" s="74" t="s">
        <v>130</v>
      </c>
      <c r="I5" s="74" t="s">
        <v>131</v>
      </c>
      <c r="J5" s="74" t="s">
        <v>63</v>
      </c>
    </row>
    <row r="6" spans="1:11" ht="51.75" customHeight="1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</row>
    <row r="7" spans="1:11" s="61" customFormat="1" ht="56.25" customHeight="1">
      <c r="A7" s="97" t="s">
        <v>73</v>
      </c>
      <c r="B7" s="188">
        <v>4000</v>
      </c>
      <c r="C7" s="207">
        <f>SUM(C8:C13)</f>
        <v>25</v>
      </c>
      <c r="D7" s="207">
        <f>SUM(D8:D13)</f>
        <v>114</v>
      </c>
      <c r="E7" s="207">
        <f>SUM(E8:E13)</f>
        <v>0</v>
      </c>
      <c r="F7" s="207">
        <f>SUM(G7:J7)</f>
        <v>129</v>
      </c>
      <c r="G7" s="198">
        <f>SUM(G8:G13)</f>
        <v>43</v>
      </c>
      <c r="H7" s="198">
        <f>SUM(H8:H13)</f>
        <v>0</v>
      </c>
      <c r="I7" s="198">
        <f>SUM(I8:I13)</f>
        <v>43</v>
      </c>
      <c r="J7" s="198">
        <f>SUM(J8:J13)</f>
        <v>43</v>
      </c>
    </row>
    <row r="8" spans="1:11" ht="49.5" customHeight="1">
      <c r="A8" s="57" t="s">
        <v>1</v>
      </c>
      <c r="B8" s="95" t="s">
        <v>150</v>
      </c>
      <c r="C8" s="197"/>
      <c r="D8" s="197"/>
      <c r="E8" s="197"/>
      <c r="F8" s="197">
        <f t="shared" ref="F8:F13" si="0">SUM(G8:J8)</f>
        <v>0</v>
      </c>
      <c r="G8" s="197"/>
      <c r="H8" s="197"/>
      <c r="I8" s="197"/>
      <c r="J8" s="197"/>
    </row>
    <row r="9" spans="1:11" ht="57" customHeight="1">
      <c r="A9" s="57" t="s">
        <v>2</v>
      </c>
      <c r="B9" s="95">
        <v>4020</v>
      </c>
      <c r="C9" s="197">
        <v>17</v>
      </c>
      <c r="D9" s="197">
        <v>90</v>
      </c>
      <c r="E9" s="197">
        <v>0</v>
      </c>
      <c r="F9" s="404">
        <f t="shared" ref="F9" si="1">SUM(G9:J9)</f>
        <v>129</v>
      </c>
      <c r="G9" s="404">
        <v>43</v>
      </c>
      <c r="H9" s="404"/>
      <c r="I9" s="404">
        <v>43</v>
      </c>
      <c r="J9" s="404">
        <v>43</v>
      </c>
    </row>
    <row r="10" spans="1:11" ht="63" customHeight="1">
      <c r="A10" s="57" t="s">
        <v>27</v>
      </c>
      <c r="B10" s="95">
        <v>4030</v>
      </c>
      <c r="C10" s="197">
        <v>8</v>
      </c>
      <c r="D10" s="197">
        <v>24</v>
      </c>
      <c r="E10" s="197">
        <v>0</v>
      </c>
      <c r="F10" s="404"/>
      <c r="G10" s="424"/>
      <c r="H10" s="424"/>
      <c r="I10" s="424"/>
      <c r="J10" s="424"/>
    </row>
    <row r="11" spans="1:11" ht="57" customHeight="1">
      <c r="A11" s="57" t="s">
        <v>3</v>
      </c>
      <c r="B11" s="95">
        <v>4040</v>
      </c>
      <c r="C11" s="197"/>
      <c r="D11" s="197"/>
      <c r="E11" s="197"/>
      <c r="F11" s="197">
        <f t="shared" si="0"/>
        <v>0</v>
      </c>
      <c r="G11" s="197"/>
      <c r="H11" s="197"/>
      <c r="I11" s="197"/>
      <c r="J11" s="197"/>
    </row>
    <row r="12" spans="1:11" ht="57" customHeight="1">
      <c r="A12" s="57" t="s">
        <v>59</v>
      </c>
      <c r="B12" s="95">
        <v>4050</v>
      </c>
      <c r="C12" s="197"/>
      <c r="D12" s="197"/>
      <c r="E12" s="197"/>
      <c r="F12" s="197"/>
      <c r="G12" s="197"/>
      <c r="H12" s="197"/>
      <c r="I12" s="197"/>
      <c r="J12" s="197"/>
    </row>
    <row r="13" spans="1:11" ht="57" customHeight="1">
      <c r="A13" s="57" t="s">
        <v>273</v>
      </c>
      <c r="B13" s="95">
        <v>4060</v>
      </c>
      <c r="C13" s="197"/>
      <c r="D13" s="197"/>
      <c r="E13" s="197"/>
      <c r="F13" s="197">
        <f t="shared" si="0"/>
        <v>0</v>
      </c>
      <c r="G13" s="197"/>
      <c r="H13" s="197"/>
      <c r="I13" s="197"/>
      <c r="J13" s="197"/>
    </row>
    <row r="14" spans="1:11" ht="20.100000000000001" customHeight="1">
      <c r="A14" s="44"/>
      <c r="B14" s="44"/>
      <c r="C14" s="44"/>
      <c r="D14" s="44"/>
      <c r="E14" s="44"/>
      <c r="F14" s="96"/>
      <c r="G14" s="96"/>
      <c r="H14" s="96"/>
      <c r="I14" s="96"/>
      <c r="J14" s="96"/>
    </row>
    <row r="15" spans="1:11" ht="20.100000000000001" customHeight="1">
      <c r="A15" s="44"/>
      <c r="B15" s="44"/>
      <c r="C15" s="44"/>
      <c r="D15" s="44"/>
      <c r="E15" s="44"/>
      <c r="F15" s="96"/>
      <c r="G15" s="96"/>
      <c r="H15" s="96"/>
      <c r="I15" s="96"/>
      <c r="J15" s="96"/>
    </row>
    <row r="16" spans="1:11" s="67" customFormat="1" ht="20.100000000000001" customHeight="1">
      <c r="A16" s="49"/>
      <c r="B16" s="51"/>
      <c r="C16" s="44"/>
      <c r="D16" s="44"/>
      <c r="E16" s="44"/>
      <c r="F16" s="44"/>
      <c r="G16" s="44"/>
      <c r="H16" s="44"/>
      <c r="I16" s="44"/>
      <c r="J16" s="44"/>
      <c r="K16" s="45"/>
    </row>
    <row r="17" spans="1:10" ht="39" customHeight="1">
      <c r="A17" s="126" t="s">
        <v>361</v>
      </c>
      <c r="B17" s="69"/>
      <c r="C17" s="571" t="s">
        <v>85</v>
      </c>
      <c r="D17" s="572"/>
      <c r="E17" s="572"/>
      <c r="F17" s="572"/>
      <c r="G17" s="70"/>
      <c r="H17" s="584" t="s">
        <v>501</v>
      </c>
      <c r="I17" s="584"/>
      <c r="J17" s="584"/>
    </row>
    <row r="18" spans="1:10" s="67" customFormat="1" ht="46.5" customHeight="1">
      <c r="A18" s="376" t="s">
        <v>369</v>
      </c>
      <c r="B18" s="44"/>
      <c r="C18" s="566" t="s">
        <v>69</v>
      </c>
      <c r="D18" s="566"/>
      <c r="E18" s="566"/>
      <c r="F18" s="566"/>
      <c r="G18" s="48"/>
      <c r="H18" s="585" t="s">
        <v>82</v>
      </c>
      <c r="I18" s="585"/>
      <c r="J18" s="585"/>
    </row>
    <row r="19" spans="1:10">
      <c r="A19" s="63"/>
    </row>
    <row r="20" spans="1:10">
      <c r="A20" s="63"/>
    </row>
    <row r="21" spans="1:10">
      <c r="A21" s="63"/>
    </row>
    <row r="22" spans="1:10">
      <c r="A22" s="63"/>
    </row>
    <row r="23" spans="1:10">
      <c r="A23" s="63"/>
    </row>
    <row r="24" spans="1:10">
      <c r="A24" s="63"/>
    </row>
    <row r="25" spans="1:10">
      <c r="A25" s="63"/>
    </row>
    <row r="26" spans="1:10">
      <c r="A26" s="63"/>
    </row>
    <row r="27" spans="1:10">
      <c r="A27" s="63"/>
    </row>
    <row r="28" spans="1:10">
      <c r="A28" s="63"/>
    </row>
    <row r="29" spans="1:10">
      <c r="A29" s="63"/>
    </row>
    <row r="30" spans="1:10">
      <c r="A30" s="63"/>
    </row>
    <row r="31" spans="1:10">
      <c r="A31" s="63"/>
    </row>
    <row r="32" spans="1:10">
      <c r="A32" s="63"/>
    </row>
    <row r="33" spans="1:1">
      <c r="A33" s="63"/>
    </row>
    <row r="34" spans="1:1">
      <c r="A34" s="63"/>
    </row>
    <row r="35" spans="1:1">
      <c r="A35" s="63"/>
    </row>
    <row r="36" spans="1:1">
      <c r="A36" s="63"/>
    </row>
    <row r="37" spans="1:1">
      <c r="A37" s="63"/>
    </row>
    <row r="38" spans="1:1">
      <c r="A38" s="63"/>
    </row>
    <row r="39" spans="1:1">
      <c r="A39" s="63"/>
    </row>
    <row r="40" spans="1:1">
      <c r="A40" s="63"/>
    </row>
    <row r="41" spans="1:1">
      <c r="A41" s="63"/>
    </row>
    <row r="42" spans="1:1">
      <c r="A42" s="63"/>
    </row>
    <row r="43" spans="1:1">
      <c r="A43" s="63"/>
    </row>
    <row r="44" spans="1:1">
      <c r="A44" s="63"/>
    </row>
    <row r="45" spans="1:1">
      <c r="A45" s="63"/>
    </row>
    <row r="46" spans="1:1">
      <c r="A46" s="63"/>
    </row>
    <row r="47" spans="1:1">
      <c r="A47" s="63"/>
    </row>
    <row r="48" spans="1:1">
      <c r="A48" s="63"/>
    </row>
    <row r="49" spans="1:1">
      <c r="A49" s="63"/>
    </row>
    <row r="50" spans="1:1">
      <c r="A50" s="63"/>
    </row>
    <row r="51" spans="1:1">
      <c r="A51" s="63"/>
    </row>
    <row r="52" spans="1:1">
      <c r="A52" s="63"/>
    </row>
    <row r="53" spans="1:1">
      <c r="A53" s="63"/>
    </row>
    <row r="54" spans="1:1">
      <c r="A54" s="63"/>
    </row>
    <row r="55" spans="1:1">
      <c r="A55" s="63"/>
    </row>
    <row r="56" spans="1:1">
      <c r="A56" s="63"/>
    </row>
    <row r="57" spans="1:1">
      <c r="A57" s="63"/>
    </row>
    <row r="58" spans="1:1">
      <c r="A58" s="63"/>
    </row>
    <row r="59" spans="1:1">
      <c r="A59" s="63"/>
    </row>
    <row r="60" spans="1:1">
      <c r="A60" s="63"/>
    </row>
    <row r="61" spans="1:1">
      <c r="A61" s="63"/>
    </row>
    <row r="62" spans="1:1">
      <c r="A62" s="63"/>
    </row>
    <row r="63" spans="1:1">
      <c r="A63" s="63"/>
    </row>
    <row r="64" spans="1:1">
      <c r="A64" s="63"/>
    </row>
    <row r="65" spans="1:1">
      <c r="A65" s="63"/>
    </row>
    <row r="66" spans="1:1">
      <c r="A66" s="63"/>
    </row>
    <row r="67" spans="1:1">
      <c r="A67" s="63"/>
    </row>
    <row r="68" spans="1:1">
      <c r="A68" s="63"/>
    </row>
    <row r="69" spans="1:1">
      <c r="A69" s="63"/>
    </row>
    <row r="70" spans="1:1">
      <c r="A70" s="63"/>
    </row>
    <row r="71" spans="1:1">
      <c r="A71" s="63"/>
    </row>
    <row r="72" spans="1:1">
      <c r="A72" s="63"/>
    </row>
    <row r="73" spans="1:1">
      <c r="A73" s="63"/>
    </row>
    <row r="74" spans="1:1">
      <c r="A74" s="63"/>
    </row>
    <row r="75" spans="1:1">
      <c r="A75" s="63"/>
    </row>
    <row r="76" spans="1:1">
      <c r="A76" s="63"/>
    </row>
    <row r="77" spans="1:1">
      <c r="A77" s="63"/>
    </row>
    <row r="78" spans="1:1">
      <c r="A78" s="63"/>
    </row>
    <row r="79" spans="1:1">
      <c r="A79" s="63"/>
    </row>
    <row r="80" spans="1:1">
      <c r="A80" s="63"/>
    </row>
    <row r="81" spans="1:1">
      <c r="A81" s="63"/>
    </row>
    <row r="82" spans="1:1">
      <c r="A82" s="63"/>
    </row>
    <row r="83" spans="1:1">
      <c r="A83" s="63"/>
    </row>
    <row r="84" spans="1:1">
      <c r="A84" s="63"/>
    </row>
    <row r="85" spans="1:1">
      <c r="A85" s="63"/>
    </row>
    <row r="86" spans="1:1">
      <c r="A86" s="63"/>
    </row>
    <row r="87" spans="1:1">
      <c r="A87" s="63"/>
    </row>
    <row r="88" spans="1:1">
      <c r="A88" s="63"/>
    </row>
    <row r="89" spans="1:1">
      <c r="A89" s="63"/>
    </row>
    <row r="90" spans="1:1">
      <c r="A90" s="63"/>
    </row>
    <row r="91" spans="1:1">
      <c r="A91" s="63"/>
    </row>
    <row r="92" spans="1:1">
      <c r="A92" s="63"/>
    </row>
    <row r="93" spans="1:1">
      <c r="A93" s="63"/>
    </row>
    <row r="94" spans="1:1">
      <c r="A94" s="63"/>
    </row>
    <row r="95" spans="1:1">
      <c r="A95" s="63"/>
    </row>
    <row r="96" spans="1:1">
      <c r="A96" s="63"/>
    </row>
    <row r="97" spans="1:1">
      <c r="A97" s="63"/>
    </row>
    <row r="98" spans="1:1">
      <c r="A98" s="63"/>
    </row>
    <row r="99" spans="1:1">
      <c r="A99" s="63"/>
    </row>
    <row r="100" spans="1:1">
      <c r="A100" s="63"/>
    </row>
    <row r="101" spans="1:1">
      <c r="A101" s="63"/>
    </row>
    <row r="102" spans="1:1">
      <c r="A102" s="63"/>
    </row>
    <row r="103" spans="1:1">
      <c r="A103" s="63"/>
    </row>
    <row r="104" spans="1:1">
      <c r="A104" s="63"/>
    </row>
    <row r="105" spans="1:1">
      <c r="A105" s="63"/>
    </row>
    <row r="106" spans="1:1">
      <c r="A106" s="63"/>
    </row>
    <row r="107" spans="1:1">
      <c r="A107" s="63"/>
    </row>
    <row r="108" spans="1:1">
      <c r="A108" s="63"/>
    </row>
    <row r="109" spans="1:1">
      <c r="A109" s="63"/>
    </row>
    <row r="110" spans="1:1">
      <c r="A110" s="63"/>
    </row>
    <row r="111" spans="1:1">
      <c r="A111" s="63"/>
    </row>
    <row r="112" spans="1:1">
      <c r="A112" s="63"/>
    </row>
    <row r="113" spans="1:1">
      <c r="A113" s="63"/>
    </row>
    <row r="114" spans="1:1">
      <c r="A114" s="63"/>
    </row>
    <row r="115" spans="1:1">
      <c r="A115" s="63"/>
    </row>
    <row r="116" spans="1:1">
      <c r="A116" s="63"/>
    </row>
    <row r="117" spans="1:1">
      <c r="A117" s="63"/>
    </row>
    <row r="118" spans="1:1">
      <c r="A118" s="63"/>
    </row>
    <row r="119" spans="1:1">
      <c r="A119" s="63"/>
    </row>
    <row r="120" spans="1:1">
      <c r="A120" s="63"/>
    </row>
    <row r="121" spans="1:1">
      <c r="A121" s="63"/>
    </row>
    <row r="122" spans="1:1">
      <c r="A122" s="63"/>
    </row>
    <row r="123" spans="1:1">
      <c r="A123" s="63"/>
    </row>
    <row r="124" spans="1:1">
      <c r="A124" s="63"/>
    </row>
    <row r="125" spans="1:1">
      <c r="A125" s="63"/>
    </row>
    <row r="126" spans="1:1">
      <c r="A126" s="63"/>
    </row>
    <row r="127" spans="1:1">
      <c r="A127" s="63"/>
    </row>
    <row r="128" spans="1:1">
      <c r="A128" s="63"/>
    </row>
    <row r="129" spans="1:1">
      <c r="A129" s="63"/>
    </row>
    <row r="130" spans="1:1">
      <c r="A130" s="63"/>
    </row>
    <row r="131" spans="1:1">
      <c r="A131" s="63"/>
    </row>
    <row r="132" spans="1:1">
      <c r="A132" s="63"/>
    </row>
    <row r="133" spans="1:1">
      <c r="A133" s="63"/>
    </row>
    <row r="134" spans="1:1">
      <c r="A134" s="63"/>
    </row>
    <row r="135" spans="1:1">
      <c r="A135" s="63"/>
    </row>
    <row r="136" spans="1:1">
      <c r="A136" s="63"/>
    </row>
    <row r="137" spans="1:1">
      <c r="A137" s="63"/>
    </row>
    <row r="138" spans="1:1">
      <c r="A138" s="63"/>
    </row>
    <row r="139" spans="1:1">
      <c r="A139" s="63"/>
    </row>
    <row r="140" spans="1:1">
      <c r="A140" s="63"/>
    </row>
    <row r="141" spans="1:1">
      <c r="A141" s="63"/>
    </row>
    <row r="142" spans="1:1">
      <c r="A142" s="63"/>
    </row>
    <row r="143" spans="1:1">
      <c r="A143" s="63"/>
    </row>
    <row r="144" spans="1:1">
      <c r="A144" s="63"/>
    </row>
    <row r="145" spans="1:1">
      <c r="A145" s="63"/>
    </row>
    <row r="146" spans="1:1">
      <c r="A146" s="63"/>
    </row>
    <row r="147" spans="1:1">
      <c r="A147" s="63"/>
    </row>
    <row r="148" spans="1:1">
      <c r="A148" s="63"/>
    </row>
    <row r="149" spans="1:1">
      <c r="A149" s="63"/>
    </row>
    <row r="150" spans="1:1">
      <c r="A150" s="63"/>
    </row>
    <row r="151" spans="1:1">
      <c r="A151" s="63"/>
    </row>
    <row r="152" spans="1:1">
      <c r="A152" s="63"/>
    </row>
    <row r="153" spans="1:1">
      <c r="A153" s="63"/>
    </row>
    <row r="154" spans="1:1">
      <c r="A154" s="63"/>
    </row>
    <row r="155" spans="1:1">
      <c r="A155" s="63"/>
    </row>
    <row r="156" spans="1:1">
      <c r="A156" s="63"/>
    </row>
    <row r="157" spans="1:1">
      <c r="A157" s="63"/>
    </row>
    <row r="158" spans="1:1">
      <c r="A158" s="63"/>
    </row>
    <row r="159" spans="1:1">
      <c r="A159" s="63"/>
    </row>
    <row r="160" spans="1:1">
      <c r="A160" s="63"/>
    </row>
    <row r="161" spans="1:1">
      <c r="A161" s="63"/>
    </row>
    <row r="162" spans="1:1">
      <c r="A162" s="63"/>
    </row>
    <row r="163" spans="1:1">
      <c r="A163" s="63"/>
    </row>
    <row r="164" spans="1:1">
      <c r="A164" s="63"/>
    </row>
    <row r="165" spans="1:1">
      <c r="A165" s="63"/>
    </row>
    <row r="166" spans="1:1">
      <c r="A166" s="63"/>
    </row>
    <row r="167" spans="1:1">
      <c r="A167" s="63"/>
    </row>
    <row r="168" spans="1:1">
      <c r="A168" s="63"/>
    </row>
    <row r="169" spans="1:1">
      <c r="A169" s="63"/>
    </row>
    <row r="170" spans="1:1">
      <c r="A170" s="63"/>
    </row>
    <row r="171" spans="1:1">
      <c r="A171" s="63"/>
    </row>
    <row r="172" spans="1:1">
      <c r="A172" s="63"/>
    </row>
    <row r="173" spans="1:1">
      <c r="A173" s="63"/>
    </row>
    <row r="174" spans="1:1">
      <c r="A174" s="63"/>
    </row>
    <row r="175" spans="1:1">
      <c r="A175" s="63"/>
    </row>
    <row r="176" spans="1:1">
      <c r="A176" s="63"/>
    </row>
    <row r="177" spans="1:1">
      <c r="A177" s="63"/>
    </row>
    <row r="178" spans="1:1">
      <c r="A178" s="63"/>
    </row>
    <row r="179" spans="1:1">
      <c r="A179" s="63"/>
    </row>
    <row r="180" spans="1:1">
      <c r="A180" s="63"/>
    </row>
    <row r="181" spans="1:1">
      <c r="A181" s="63"/>
    </row>
    <row r="182" spans="1:1">
      <c r="A182" s="63"/>
    </row>
    <row r="183" spans="1:1">
      <c r="A183" s="63"/>
    </row>
    <row r="184" spans="1:1">
      <c r="A184" s="63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" footer="0"/>
  <pageSetup paperSize="9" scale="56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O240"/>
  <sheetViews>
    <sheetView view="pageBreakPreview" zoomScale="60" workbookViewId="0">
      <selection activeCell="A12" sqref="A12"/>
    </sheetView>
  </sheetViews>
  <sheetFormatPr defaultRowHeight="18.75"/>
  <cols>
    <col min="1" max="1" width="60.28515625" style="3" customWidth="1"/>
    <col min="2" max="2" width="12" style="196" customWidth="1"/>
    <col min="3" max="3" width="16.140625" style="196" customWidth="1"/>
    <col min="4" max="4" width="16.7109375" style="196" customWidth="1"/>
    <col min="5" max="5" width="16.140625" style="196" customWidth="1"/>
    <col min="6" max="6" width="16" style="196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1" ht="33.75" customHeight="1">
      <c r="A2" s="574" t="s">
        <v>436</v>
      </c>
      <c r="B2" s="574"/>
      <c r="C2" s="574"/>
      <c r="D2" s="574"/>
      <c r="E2" s="574"/>
      <c r="F2" s="574"/>
      <c r="G2" s="574"/>
      <c r="H2" s="574"/>
    </row>
    <row r="3" spans="1:11" ht="28.5" customHeight="1">
      <c r="A3" s="191"/>
      <c r="B3" s="128"/>
      <c r="C3" s="191"/>
      <c r="D3" s="191"/>
      <c r="E3" s="191"/>
      <c r="F3" s="128"/>
      <c r="G3" s="191"/>
      <c r="H3" s="191"/>
      <c r="I3" s="598" t="s">
        <v>323</v>
      </c>
      <c r="J3" s="598"/>
    </row>
    <row r="4" spans="1:11" ht="41.25" customHeight="1">
      <c r="A4" s="575" t="s">
        <v>166</v>
      </c>
      <c r="B4" s="577" t="s">
        <v>17</v>
      </c>
      <c r="C4" s="554" t="s">
        <v>443</v>
      </c>
      <c r="D4" s="554" t="s">
        <v>444</v>
      </c>
      <c r="E4" s="556" t="s">
        <v>440</v>
      </c>
      <c r="F4" s="554" t="s">
        <v>445</v>
      </c>
      <c r="G4" s="579" t="s">
        <v>337</v>
      </c>
      <c r="H4" s="580"/>
      <c r="I4" s="580"/>
      <c r="J4" s="581"/>
    </row>
    <row r="5" spans="1:11" ht="54" customHeight="1">
      <c r="A5" s="576"/>
      <c r="B5" s="578"/>
      <c r="C5" s="555"/>
      <c r="D5" s="555"/>
      <c r="E5" s="557"/>
      <c r="F5" s="555"/>
      <c r="G5" s="194" t="s">
        <v>129</v>
      </c>
      <c r="H5" s="194" t="s">
        <v>130</v>
      </c>
      <c r="I5" s="194" t="s">
        <v>131</v>
      </c>
      <c r="J5" s="194" t="s">
        <v>63</v>
      </c>
    </row>
    <row r="6" spans="1:11" ht="23.25" customHeight="1">
      <c r="A6" s="129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199">
        <v>9</v>
      </c>
      <c r="J6" s="199">
        <v>10</v>
      </c>
    </row>
    <row r="7" spans="1:11" ht="46.5" customHeight="1">
      <c r="A7" s="167" t="s">
        <v>73</v>
      </c>
      <c r="B7" s="228">
        <v>4000</v>
      </c>
      <c r="C7" s="207">
        <f>C8+C14</f>
        <v>25</v>
      </c>
      <c r="D7" s="207">
        <f t="shared" ref="D7:E7" si="0">D8+D14</f>
        <v>114</v>
      </c>
      <c r="E7" s="207">
        <f t="shared" si="0"/>
        <v>0</v>
      </c>
      <c r="F7" s="207">
        <f>SUM(G7:J7)</f>
        <v>129</v>
      </c>
      <c r="G7" s="198">
        <f>G8+G14</f>
        <v>43</v>
      </c>
      <c r="H7" s="198">
        <f>H8+H14</f>
        <v>0</v>
      </c>
      <c r="I7" s="198">
        <f>I8+I14</f>
        <v>43</v>
      </c>
      <c r="J7" s="198">
        <f>J8+J14</f>
        <v>43</v>
      </c>
      <c r="K7" s="45"/>
    </row>
    <row r="8" spans="1:11" s="42" customFormat="1" ht="40.5" customHeight="1">
      <c r="A8" s="168" t="s">
        <v>2</v>
      </c>
      <c r="B8" s="169">
        <v>4020</v>
      </c>
      <c r="C8" s="365">
        <f>SUM(C9:C13)</f>
        <v>17</v>
      </c>
      <c r="D8" s="406">
        <f t="shared" ref="D8" si="1">SUM(D9:D13)</f>
        <v>90</v>
      </c>
      <c r="E8" s="406">
        <f>SUM(E9:E13)</f>
        <v>0</v>
      </c>
      <c r="F8" s="406">
        <f>SUM(F9:F12)</f>
        <v>129</v>
      </c>
      <c r="G8" s="406">
        <f>SUM(G10:G12)</f>
        <v>43</v>
      </c>
      <c r="H8" s="406">
        <f>SUM(H10:H12)</f>
        <v>0</v>
      </c>
      <c r="I8" s="406">
        <f>SUM(I10:I12)</f>
        <v>43</v>
      </c>
      <c r="J8" s="406">
        <f>SUM(J10:J12)</f>
        <v>43</v>
      </c>
    </row>
    <row r="9" spans="1:11" s="42" customFormat="1" ht="40.5" customHeight="1">
      <c r="A9" s="421" t="s">
        <v>504</v>
      </c>
      <c r="B9" s="169"/>
      <c r="C9" s="406"/>
      <c r="D9" s="406">
        <v>66</v>
      </c>
      <c r="E9" s="406">
        <v>0</v>
      </c>
      <c r="F9" s="205">
        <f>SUM(G9:J9)</f>
        <v>0</v>
      </c>
      <c r="G9" s="410"/>
      <c r="H9" s="410"/>
      <c r="I9" s="410"/>
      <c r="J9" s="410"/>
    </row>
    <row r="10" spans="1:11" s="42" customFormat="1" ht="40.5" customHeight="1">
      <c r="A10" s="422" t="s">
        <v>518</v>
      </c>
      <c r="B10" s="169"/>
      <c r="C10" s="428"/>
      <c r="D10" s="428"/>
      <c r="E10" s="428"/>
      <c r="F10" s="205">
        <f t="shared" ref="F10:F12" si="2">SUM(G10:J10)</f>
        <v>69</v>
      </c>
      <c r="G10" s="424">
        <v>23</v>
      </c>
      <c r="H10" s="424"/>
      <c r="I10" s="215">
        <v>23</v>
      </c>
      <c r="J10" s="215">
        <v>23</v>
      </c>
    </row>
    <row r="11" spans="1:11" s="42" customFormat="1" ht="40.5" customHeight="1">
      <c r="A11" s="422" t="s">
        <v>505</v>
      </c>
      <c r="B11" s="169"/>
      <c r="C11" s="406">
        <v>17</v>
      </c>
      <c r="D11" s="406"/>
      <c r="E11" s="406">
        <v>0</v>
      </c>
      <c r="F11" s="205">
        <f t="shared" si="2"/>
        <v>0</v>
      </c>
      <c r="G11" s="424"/>
      <c r="H11" s="424"/>
      <c r="I11" s="215"/>
      <c r="J11" s="215"/>
    </row>
    <row r="12" spans="1:11" s="42" customFormat="1" ht="40.5" customHeight="1">
      <c r="A12" s="422" t="s">
        <v>519</v>
      </c>
      <c r="B12" s="169"/>
      <c r="C12" s="428"/>
      <c r="D12" s="428"/>
      <c r="E12" s="428"/>
      <c r="F12" s="205">
        <f t="shared" si="2"/>
        <v>60</v>
      </c>
      <c r="G12" s="424">
        <v>20</v>
      </c>
      <c r="H12" s="424"/>
      <c r="I12" s="215">
        <v>20</v>
      </c>
      <c r="J12" s="215">
        <v>20</v>
      </c>
    </row>
    <row r="13" spans="1:11" s="42" customFormat="1" ht="31.5" customHeight="1">
      <c r="A13" s="422" t="s">
        <v>506</v>
      </c>
      <c r="B13" s="148"/>
      <c r="C13" s="197"/>
      <c r="D13" s="197">
        <v>24</v>
      </c>
      <c r="E13" s="197">
        <v>0</v>
      </c>
      <c r="F13" s="410"/>
      <c r="G13" s="410"/>
      <c r="H13" s="410"/>
      <c r="I13" s="410"/>
      <c r="J13" s="410"/>
    </row>
    <row r="14" spans="1:11" s="42" customFormat="1" ht="49.5" customHeight="1">
      <c r="A14" s="168" t="s">
        <v>27</v>
      </c>
      <c r="B14" s="169">
        <v>4030</v>
      </c>
      <c r="C14" s="198">
        <f>SUM(C15:C15)</f>
        <v>8</v>
      </c>
      <c r="D14" s="198">
        <f>SUM(D15:D15)</f>
        <v>24</v>
      </c>
      <c r="E14" s="198">
        <f>SUM(E15:E15)</f>
        <v>0</v>
      </c>
      <c r="F14" s="198">
        <f>SUM(G14:J14)</f>
        <v>0</v>
      </c>
      <c r="G14" s="198">
        <f t="shared" ref="G14:J14" si="3">G15</f>
        <v>0</v>
      </c>
      <c r="H14" s="198">
        <f t="shared" si="3"/>
        <v>0</v>
      </c>
      <c r="I14" s="198">
        <f t="shared" si="3"/>
        <v>0</v>
      </c>
      <c r="J14" s="198">
        <f t="shared" si="3"/>
        <v>0</v>
      </c>
    </row>
    <row r="15" spans="1:11" s="42" customFormat="1" ht="28.5" customHeight="1">
      <c r="A15" s="423" t="s">
        <v>507</v>
      </c>
      <c r="B15" s="145"/>
      <c r="C15" s="197">
        <v>8</v>
      </c>
      <c r="D15" s="197">
        <v>24</v>
      </c>
      <c r="E15" s="197">
        <v>0</v>
      </c>
      <c r="F15" s="197"/>
      <c r="G15" s="424"/>
      <c r="H15" s="424"/>
      <c r="I15" s="424"/>
      <c r="J15" s="424"/>
    </row>
    <row r="16" spans="1:11">
      <c r="A16" s="132"/>
      <c r="B16" s="133"/>
      <c r="C16" s="134"/>
      <c r="D16" s="135"/>
      <c r="E16" s="135"/>
      <c r="F16" s="135"/>
      <c r="G16" s="135"/>
      <c r="H16" s="135"/>
    </row>
    <row r="17" spans="1:9" ht="26.25" customHeight="1">
      <c r="A17" s="126" t="s">
        <v>361</v>
      </c>
      <c r="B17" s="21"/>
      <c r="C17" s="582" t="s">
        <v>85</v>
      </c>
      <c r="D17" s="582"/>
      <c r="E17" s="192"/>
      <c r="F17" s="136"/>
      <c r="G17" s="583" t="s">
        <v>501</v>
      </c>
      <c r="H17" s="584"/>
      <c r="I17" s="584"/>
    </row>
    <row r="18" spans="1:9">
      <c r="A18" s="376" t="s">
        <v>369</v>
      </c>
      <c r="B18" s="163"/>
      <c r="C18" s="548" t="s">
        <v>406</v>
      </c>
      <c r="D18" s="548"/>
      <c r="E18" s="193"/>
      <c r="F18" s="163"/>
      <c r="G18" s="597" t="s">
        <v>82</v>
      </c>
      <c r="H18" s="597"/>
      <c r="I18" s="597"/>
    </row>
    <row r="19" spans="1:9">
      <c r="A19" s="132"/>
      <c r="B19" s="133"/>
      <c r="C19" s="134"/>
      <c r="D19" s="135"/>
      <c r="E19" s="135"/>
      <c r="F19" s="135"/>
      <c r="G19" s="135"/>
      <c r="H19" s="135"/>
    </row>
    <row r="20" spans="1:9">
      <c r="A20" s="132"/>
      <c r="B20" s="133"/>
      <c r="C20" s="134"/>
      <c r="D20" s="135"/>
      <c r="E20" s="135"/>
      <c r="F20" s="135"/>
      <c r="G20" s="135"/>
      <c r="H20" s="135"/>
    </row>
    <row r="21" spans="1:9">
      <c r="A21" s="132"/>
      <c r="B21" s="133"/>
      <c r="C21" s="134"/>
      <c r="D21" s="135"/>
      <c r="E21" s="135"/>
      <c r="F21" s="135"/>
      <c r="G21" s="135"/>
      <c r="H21" s="135"/>
    </row>
    <row r="22" spans="1:9">
      <c r="A22" s="132"/>
      <c r="B22" s="133"/>
      <c r="C22" s="134"/>
      <c r="D22" s="135"/>
      <c r="E22" s="135"/>
      <c r="F22" s="135"/>
      <c r="G22" s="135"/>
      <c r="H22" s="135"/>
    </row>
    <row r="23" spans="1:9">
      <c r="A23" s="132"/>
      <c r="B23" s="133"/>
      <c r="C23" s="134"/>
      <c r="D23" s="135"/>
      <c r="E23" s="135"/>
      <c r="F23" s="135"/>
      <c r="G23" s="135"/>
      <c r="H23" s="135"/>
    </row>
    <row r="24" spans="1:9">
      <c r="A24" s="132"/>
      <c r="B24" s="133"/>
      <c r="C24" s="134"/>
      <c r="D24" s="135"/>
      <c r="E24" s="135"/>
      <c r="F24" s="135"/>
      <c r="G24" s="135"/>
      <c r="H24" s="135"/>
    </row>
    <row r="25" spans="1:9">
      <c r="A25" s="132"/>
      <c r="B25" s="133"/>
      <c r="C25" s="134"/>
      <c r="D25" s="135"/>
      <c r="E25" s="135"/>
      <c r="F25" s="135"/>
      <c r="G25" s="135"/>
      <c r="H25" s="135"/>
    </row>
    <row r="26" spans="1:9">
      <c r="A26" s="132"/>
      <c r="B26" s="133"/>
      <c r="C26" s="134"/>
      <c r="D26" s="135"/>
      <c r="E26" s="135"/>
      <c r="F26" s="135"/>
      <c r="G26" s="135"/>
      <c r="H26" s="135"/>
    </row>
    <row r="27" spans="1:9">
      <c r="A27" s="132"/>
      <c r="B27" s="133"/>
      <c r="C27" s="134"/>
      <c r="D27" s="135"/>
      <c r="E27" s="135"/>
      <c r="F27" s="135"/>
      <c r="G27" s="135"/>
      <c r="H27" s="135"/>
    </row>
    <row r="28" spans="1:9">
      <c r="A28" s="132"/>
      <c r="B28" s="133"/>
      <c r="C28" s="134"/>
      <c r="D28" s="135"/>
      <c r="E28" s="135"/>
      <c r="F28" s="135"/>
      <c r="G28" s="135"/>
      <c r="H28" s="135"/>
    </row>
    <row r="29" spans="1:9">
      <c r="A29" s="132"/>
      <c r="B29" s="133"/>
      <c r="C29" s="134"/>
      <c r="D29" s="135"/>
      <c r="E29" s="135"/>
      <c r="F29" s="135"/>
      <c r="G29" s="135"/>
      <c r="H29" s="135"/>
    </row>
    <row r="30" spans="1:9">
      <c r="A30" s="132"/>
      <c r="B30" s="133"/>
      <c r="C30" s="134"/>
      <c r="D30" s="135"/>
      <c r="E30" s="135"/>
      <c r="F30" s="135"/>
      <c r="G30" s="135"/>
      <c r="H30" s="135"/>
    </row>
    <row r="31" spans="1:9">
      <c r="A31" s="132"/>
      <c r="B31" s="133"/>
      <c r="C31" s="134"/>
      <c r="D31" s="135"/>
      <c r="E31" s="135"/>
      <c r="F31" s="135"/>
      <c r="G31" s="135"/>
      <c r="H31" s="135"/>
    </row>
    <row r="32" spans="1:9">
      <c r="A32" s="132"/>
      <c r="B32" s="133"/>
      <c r="C32" s="134"/>
      <c r="D32" s="135"/>
      <c r="E32" s="135"/>
      <c r="F32" s="135"/>
      <c r="G32" s="135"/>
      <c r="H32" s="135"/>
    </row>
    <row r="33" spans="1:8">
      <c r="A33" s="132"/>
      <c r="B33" s="133"/>
      <c r="C33" s="134"/>
      <c r="D33" s="135"/>
      <c r="E33" s="135"/>
      <c r="F33" s="135"/>
      <c r="G33" s="135"/>
      <c r="H33" s="135"/>
    </row>
    <row r="34" spans="1:8">
      <c r="A34" s="132"/>
      <c r="B34" s="133"/>
      <c r="C34" s="134"/>
      <c r="D34" s="135"/>
      <c r="E34" s="135"/>
      <c r="F34" s="135"/>
      <c r="G34" s="135"/>
      <c r="H34" s="135"/>
    </row>
    <row r="35" spans="1:8">
      <c r="A35" s="132"/>
      <c r="B35" s="133"/>
      <c r="C35" s="134"/>
      <c r="D35" s="135"/>
      <c r="E35" s="135"/>
      <c r="F35" s="135"/>
      <c r="G35" s="135"/>
      <c r="H35" s="135"/>
    </row>
    <row r="36" spans="1:8">
      <c r="A36" s="132"/>
      <c r="B36" s="133"/>
      <c r="C36" s="134"/>
      <c r="D36" s="135"/>
      <c r="E36" s="135"/>
      <c r="F36" s="135"/>
      <c r="G36" s="135"/>
      <c r="H36" s="135"/>
    </row>
    <row r="37" spans="1:8">
      <c r="A37" s="132"/>
      <c r="B37" s="133"/>
      <c r="C37" s="134"/>
      <c r="D37" s="135"/>
      <c r="E37" s="135"/>
      <c r="F37" s="135"/>
      <c r="G37" s="135"/>
      <c r="H37" s="135"/>
    </row>
    <row r="38" spans="1:8">
      <c r="A38" s="132"/>
      <c r="B38" s="133"/>
      <c r="C38" s="134"/>
      <c r="D38" s="135"/>
      <c r="E38" s="135"/>
      <c r="F38" s="135"/>
      <c r="G38" s="135"/>
      <c r="H38" s="135"/>
    </row>
    <row r="39" spans="1:8">
      <c r="A39" s="132"/>
      <c r="B39" s="133"/>
      <c r="C39" s="134"/>
      <c r="D39" s="135"/>
      <c r="E39" s="135"/>
      <c r="F39" s="135"/>
      <c r="G39" s="135"/>
      <c r="H39" s="135"/>
    </row>
    <row r="40" spans="1:8">
      <c r="A40" s="132"/>
      <c r="B40" s="133"/>
      <c r="C40" s="134"/>
      <c r="D40" s="135"/>
      <c r="E40" s="135"/>
      <c r="F40" s="135"/>
      <c r="G40" s="135"/>
      <c r="H40" s="135"/>
    </row>
    <row r="41" spans="1:8">
      <c r="A41" s="132"/>
      <c r="B41" s="133"/>
      <c r="C41" s="134"/>
      <c r="D41" s="135"/>
      <c r="E41" s="135"/>
      <c r="F41" s="135"/>
      <c r="G41" s="135"/>
      <c r="H41" s="135"/>
    </row>
    <row r="42" spans="1:8">
      <c r="A42" s="132"/>
      <c r="B42" s="133"/>
      <c r="C42" s="134"/>
      <c r="D42" s="135"/>
      <c r="E42" s="135"/>
      <c r="F42" s="135"/>
      <c r="G42" s="135"/>
      <c r="H42" s="135"/>
    </row>
    <row r="43" spans="1:8">
      <c r="A43" s="132"/>
      <c r="B43" s="133"/>
      <c r="C43" s="134"/>
      <c r="D43" s="135"/>
      <c r="E43" s="135"/>
      <c r="F43" s="135"/>
      <c r="G43" s="135"/>
      <c r="H43" s="135"/>
    </row>
    <row r="44" spans="1:8">
      <c r="A44" s="132"/>
      <c r="B44" s="133"/>
      <c r="C44" s="134"/>
      <c r="D44" s="135"/>
      <c r="E44" s="135"/>
      <c r="F44" s="135"/>
      <c r="G44" s="135"/>
      <c r="H44" s="135"/>
    </row>
    <row r="45" spans="1:8">
      <c r="A45" s="132"/>
      <c r="B45" s="133"/>
      <c r="C45" s="134"/>
      <c r="D45" s="135"/>
      <c r="E45" s="135"/>
      <c r="F45" s="135"/>
      <c r="G45" s="135"/>
      <c r="H45" s="135"/>
    </row>
    <row r="46" spans="1:8">
      <c r="A46" s="132"/>
      <c r="B46" s="133"/>
      <c r="C46" s="134"/>
      <c r="D46" s="135"/>
      <c r="E46" s="135"/>
      <c r="F46" s="135"/>
      <c r="G46" s="135"/>
      <c r="H46" s="135"/>
    </row>
    <row r="47" spans="1:8">
      <c r="A47" s="132"/>
      <c r="B47" s="133"/>
      <c r="C47" s="134"/>
      <c r="D47" s="135"/>
      <c r="E47" s="135"/>
      <c r="F47" s="135"/>
      <c r="G47" s="135"/>
      <c r="H47" s="135"/>
    </row>
    <row r="48" spans="1:8">
      <c r="A48" s="132"/>
      <c r="B48" s="133"/>
      <c r="C48" s="134"/>
      <c r="D48" s="135"/>
      <c r="E48" s="135"/>
      <c r="F48" s="135"/>
      <c r="G48" s="135"/>
      <c r="H48" s="135"/>
    </row>
    <row r="49" spans="1:8">
      <c r="A49" s="132"/>
      <c r="B49" s="133"/>
      <c r="C49" s="134"/>
      <c r="D49" s="135"/>
      <c r="E49" s="135"/>
      <c r="F49" s="135"/>
      <c r="G49" s="135"/>
      <c r="H49" s="135"/>
    </row>
    <row r="50" spans="1:8">
      <c r="A50" s="132"/>
      <c r="C50" s="195"/>
      <c r="D50" s="137"/>
      <c r="E50" s="137"/>
      <c r="F50" s="137"/>
      <c r="G50" s="137"/>
      <c r="H50" s="137"/>
    </row>
    <row r="51" spans="1:8">
      <c r="A51" s="138"/>
      <c r="C51" s="195"/>
      <c r="D51" s="137"/>
      <c r="E51" s="137"/>
      <c r="F51" s="137"/>
      <c r="G51" s="137"/>
      <c r="H51" s="137"/>
    </row>
    <row r="52" spans="1:8">
      <c r="A52" s="138"/>
      <c r="C52" s="195"/>
      <c r="D52" s="137"/>
      <c r="E52" s="137"/>
      <c r="F52" s="137"/>
      <c r="G52" s="137"/>
      <c r="H52" s="137"/>
    </row>
    <row r="53" spans="1:8">
      <c r="A53" s="138"/>
      <c r="C53" s="195"/>
      <c r="D53" s="137"/>
      <c r="E53" s="137"/>
      <c r="F53" s="137"/>
      <c r="G53" s="137"/>
      <c r="H53" s="137"/>
    </row>
    <row r="54" spans="1:8">
      <c r="A54" s="138"/>
      <c r="C54" s="195"/>
      <c r="D54" s="137"/>
      <c r="E54" s="137"/>
      <c r="F54" s="137"/>
      <c r="G54" s="137"/>
      <c r="H54" s="137"/>
    </row>
    <row r="55" spans="1:8">
      <c r="A55" s="138"/>
      <c r="C55" s="195"/>
      <c r="D55" s="137"/>
      <c r="E55" s="137"/>
      <c r="F55" s="137"/>
      <c r="G55" s="137"/>
      <c r="H55" s="137"/>
    </row>
    <row r="56" spans="1:8">
      <c r="A56" s="138"/>
      <c r="C56" s="195"/>
      <c r="D56" s="137"/>
      <c r="E56" s="137"/>
      <c r="F56" s="137"/>
      <c r="G56" s="137"/>
      <c r="H56" s="137"/>
    </row>
    <row r="57" spans="1:8">
      <c r="A57" s="138"/>
      <c r="C57" s="195"/>
      <c r="D57" s="137"/>
      <c r="E57" s="137"/>
      <c r="F57" s="137"/>
      <c r="G57" s="137"/>
      <c r="H57" s="137"/>
    </row>
    <row r="58" spans="1:8">
      <c r="A58" s="138"/>
      <c r="C58" s="195"/>
      <c r="D58" s="137"/>
      <c r="E58" s="137"/>
      <c r="F58" s="137"/>
      <c r="G58" s="137"/>
      <c r="H58" s="137"/>
    </row>
    <row r="59" spans="1:8">
      <c r="A59" s="138"/>
      <c r="C59" s="195"/>
      <c r="D59" s="137"/>
      <c r="E59" s="137"/>
      <c r="F59" s="137"/>
      <c r="G59" s="137"/>
      <c r="H59" s="137"/>
    </row>
    <row r="60" spans="1:8">
      <c r="A60" s="138"/>
      <c r="C60" s="195"/>
      <c r="D60" s="137"/>
      <c r="E60" s="137"/>
      <c r="F60" s="137"/>
      <c r="G60" s="137"/>
      <c r="H60" s="137"/>
    </row>
    <row r="61" spans="1:8">
      <c r="A61" s="138"/>
      <c r="C61" s="195"/>
      <c r="D61" s="137"/>
      <c r="E61" s="137"/>
      <c r="F61" s="137"/>
      <c r="G61" s="137"/>
      <c r="H61" s="137"/>
    </row>
    <row r="62" spans="1:8">
      <c r="A62" s="138"/>
      <c r="C62" s="195"/>
      <c r="D62" s="137"/>
      <c r="E62" s="137"/>
      <c r="F62" s="137"/>
      <c r="G62" s="137"/>
      <c r="H62" s="137"/>
    </row>
    <row r="63" spans="1:8">
      <c r="A63" s="138"/>
      <c r="C63" s="195"/>
      <c r="D63" s="137"/>
      <c r="E63" s="137"/>
      <c r="F63" s="137"/>
      <c r="G63" s="137"/>
      <c r="H63" s="137"/>
    </row>
    <row r="64" spans="1:8">
      <c r="A64" s="138"/>
      <c r="C64" s="195"/>
      <c r="D64" s="137"/>
      <c r="E64" s="137"/>
      <c r="F64" s="137"/>
      <c r="G64" s="137"/>
      <c r="H64" s="137"/>
    </row>
    <row r="65" spans="1:15">
      <c r="A65" s="138"/>
      <c r="C65" s="195"/>
      <c r="D65" s="137"/>
      <c r="E65" s="137"/>
      <c r="F65" s="137"/>
      <c r="G65" s="137"/>
      <c r="H65" s="137"/>
    </row>
    <row r="66" spans="1:15">
      <c r="A66" s="138"/>
      <c r="C66" s="195"/>
      <c r="D66" s="137"/>
      <c r="E66" s="137"/>
      <c r="F66" s="137"/>
      <c r="G66" s="137"/>
      <c r="H66" s="137"/>
    </row>
    <row r="67" spans="1:15">
      <c r="A67" s="138"/>
      <c r="C67" s="195"/>
      <c r="D67" s="137"/>
      <c r="E67" s="137"/>
      <c r="F67" s="137"/>
      <c r="G67" s="137"/>
      <c r="H67" s="137"/>
    </row>
    <row r="68" spans="1:15">
      <c r="A68" s="138"/>
      <c r="C68" s="195"/>
      <c r="D68" s="137"/>
      <c r="E68" s="137"/>
      <c r="F68" s="137"/>
      <c r="G68" s="137"/>
      <c r="H68" s="137"/>
    </row>
    <row r="69" spans="1:15">
      <c r="A69" s="138"/>
      <c r="C69" s="195"/>
      <c r="D69" s="137"/>
      <c r="E69" s="137"/>
      <c r="F69" s="137"/>
      <c r="G69" s="137"/>
      <c r="H69" s="137"/>
    </row>
    <row r="70" spans="1:15">
      <c r="A70" s="138"/>
      <c r="C70" s="195"/>
      <c r="D70" s="137"/>
      <c r="E70" s="137"/>
      <c r="F70" s="137"/>
      <c r="G70" s="137"/>
      <c r="H70" s="137"/>
    </row>
    <row r="71" spans="1:15">
      <c r="A71" s="138"/>
      <c r="C71" s="195"/>
      <c r="D71" s="137"/>
      <c r="E71" s="137"/>
      <c r="F71" s="137"/>
      <c r="G71" s="137"/>
      <c r="H71" s="137"/>
    </row>
    <row r="72" spans="1:15">
      <c r="A72" s="138"/>
      <c r="C72" s="195"/>
      <c r="D72" s="137"/>
      <c r="E72" s="137"/>
      <c r="F72" s="137"/>
      <c r="G72" s="137"/>
      <c r="H72" s="137"/>
    </row>
    <row r="73" spans="1:15">
      <c r="A73" s="138"/>
    </row>
    <row r="74" spans="1:15">
      <c r="A74" s="139"/>
    </row>
    <row r="75" spans="1:15">
      <c r="A75" s="139"/>
    </row>
    <row r="76" spans="1:15">
      <c r="A76" s="139"/>
    </row>
    <row r="77" spans="1:15">
      <c r="A77" s="139"/>
    </row>
    <row r="78" spans="1:15">
      <c r="A78" s="139"/>
    </row>
    <row r="79" spans="1:15" s="196" customFormat="1">
      <c r="A79" s="139"/>
      <c r="G79" s="3"/>
      <c r="H79" s="3"/>
      <c r="I79" s="3"/>
      <c r="J79" s="3"/>
      <c r="K79" s="3"/>
      <c r="L79" s="3"/>
      <c r="M79" s="3"/>
      <c r="N79" s="3"/>
      <c r="O79" s="3"/>
    </row>
    <row r="80" spans="1:15" s="196" customFormat="1">
      <c r="A80" s="139"/>
      <c r="G80" s="3"/>
      <c r="H80" s="3"/>
      <c r="I80" s="3"/>
      <c r="J80" s="3"/>
      <c r="K80" s="3"/>
      <c r="L80" s="3"/>
      <c r="M80" s="3"/>
      <c r="N80" s="3"/>
      <c r="O80" s="3"/>
    </row>
    <row r="81" spans="1:15" s="196" customFormat="1">
      <c r="A81" s="139"/>
      <c r="G81" s="3"/>
      <c r="H81" s="3"/>
      <c r="I81" s="3"/>
      <c r="J81" s="3"/>
      <c r="K81" s="3"/>
      <c r="L81" s="3"/>
      <c r="M81" s="3"/>
      <c r="N81" s="3"/>
      <c r="O81" s="3"/>
    </row>
    <row r="82" spans="1:15" s="196" customFormat="1">
      <c r="A82" s="139"/>
      <c r="G82" s="3"/>
      <c r="H82" s="3"/>
      <c r="I82" s="3"/>
      <c r="J82" s="3"/>
      <c r="K82" s="3"/>
      <c r="L82" s="3"/>
      <c r="M82" s="3"/>
      <c r="N82" s="3"/>
      <c r="O82" s="3"/>
    </row>
    <row r="83" spans="1:15" s="196" customFormat="1">
      <c r="A83" s="139"/>
      <c r="G83" s="3"/>
      <c r="H83" s="3"/>
      <c r="I83" s="3"/>
      <c r="J83" s="3"/>
      <c r="K83" s="3"/>
      <c r="L83" s="3"/>
      <c r="M83" s="3"/>
      <c r="N83" s="3"/>
      <c r="O83" s="3"/>
    </row>
    <row r="84" spans="1:15" s="196" customFormat="1">
      <c r="A84" s="139"/>
      <c r="G84" s="3"/>
      <c r="H84" s="3"/>
      <c r="I84" s="3"/>
      <c r="J84" s="3"/>
      <c r="K84" s="3"/>
      <c r="L84" s="3"/>
      <c r="M84" s="3"/>
      <c r="N84" s="3"/>
      <c r="O84" s="3"/>
    </row>
    <row r="85" spans="1:15" s="196" customFormat="1">
      <c r="A85" s="139"/>
      <c r="G85" s="3"/>
      <c r="H85" s="3"/>
      <c r="I85" s="3"/>
      <c r="J85" s="3"/>
      <c r="K85" s="3"/>
      <c r="L85" s="3"/>
      <c r="M85" s="3"/>
      <c r="N85" s="3"/>
      <c r="O85" s="3"/>
    </row>
    <row r="86" spans="1:15" s="196" customFormat="1">
      <c r="A86" s="139"/>
      <c r="G86" s="3"/>
      <c r="H86" s="3"/>
      <c r="I86" s="3"/>
      <c r="J86" s="3"/>
      <c r="K86" s="3"/>
      <c r="L86" s="3"/>
      <c r="M86" s="3"/>
      <c r="N86" s="3"/>
      <c r="O86" s="3"/>
    </row>
    <row r="87" spans="1:15" s="196" customFormat="1">
      <c r="A87" s="139"/>
      <c r="G87" s="3"/>
      <c r="H87" s="3"/>
      <c r="I87" s="3"/>
      <c r="J87" s="3"/>
      <c r="K87" s="3"/>
      <c r="L87" s="3"/>
      <c r="M87" s="3"/>
      <c r="N87" s="3"/>
      <c r="O87" s="3"/>
    </row>
    <row r="88" spans="1:15" s="196" customFormat="1">
      <c r="A88" s="139"/>
      <c r="G88" s="3"/>
      <c r="H88" s="3"/>
      <c r="I88" s="3"/>
      <c r="J88" s="3"/>
      <c r="K88" s="3"/>
      <c r="L88" s="3"/>
      <c r="M88" s="3"/>
      <c r="N88" s="3"/>
      <c r="O88" s="3"/>
    </row>
    <row r="89" spans="1:15" s="196" customFormat="1">
      <c r="A89" s="139"/>
      <c r="G89" s="3"/>
      <c r="H89" s="3"/>
      <c r="I89" s="3"/>
      <c r="J89" s="3"/>
      <c r="K89" s="3"/>
      <c r="L89" s="3"/>
      <c r="M89" s="3"/>
      <c r="N89" s="3"/>
      <c r="O89" s="3"/>
    </row>
    <row r="90" spans="1:15" s="196" customFormat="1">
      <c r="A90" s="139"/>
      <c r="G90" s="3"/>
      <c r="H90" s="3"/>
      <c r="I90" s="3"/>
      <c r="J90" s="3"/>
      <c r="K90" s="3"/>
      <c r="L90" s="3"/>
      <c r="M90" s="3"/>
      <c r="N90" s="3"/>
      <c r="O90" s="3"/>
    </row>
    <row r="91" spans="1:15" s="196" customFormat="1">
      <c r="A91" s="139"/>
      <c r="G91" s="3"/>
      <c r="H91" s="3"/>
      <c r="I91" s="3"/>
      <c r="J91" s="3"/>
      <c r="K91" s="3"/>
      <c r="L91" s="3"/>
      <c r="M91" s="3"/>
      <c r="N91" s="3"/>
      <c r="O91" s="3"/>
    </row>
    <row r="92" spans="1:15" s="196" customFormat="1">
      <c r="A92" s="139"/>
      <c r="G92" s="3"/>
      <c r="H92" s="3"/>
      <c r="I92" s="3"/>
      <c r="J92" s="3"/>
      <c r="K92" s="3"/>
      <c r="L92" s="3"/>
      <c r="M92" s="3"/>
      <c r="N92" s="3"/>
      <c r="O92" s="3"/>
    </row>
    <row r="93" spans="1:15" s="196" customFormat="1">
      <c r="A93" s="139"/>
      <c r="G93" s="3"/>
      <c r="H93" s="3"/>
      <c r="I93" s="3"/>
      <c r="J93" s="3"/>
      <c r="K93" s="3"/>
      <c r="L93" s="3"/>
      <c r="M93" s="3"/>
      <c r="N93" s="3"/>
      <c r="O93" s="3"/>
    </row>
    <row r="94" spans="1:15" s="196" customFormat="1">
      <c r="A94" s="139"/>
      <c r="G94" s="3"/>
      <c r="H94" s="3"/>
      <c r="I94" s="3"/>
      <c r="J94" s="3"/>
      <c r="K94" s="3"/>
      <c r="L94" s="3"/>
      <c r="M94" s="3"/>
      <c r="N94" s="3"/>
      <c r="O94" s="3"/>
    </row>
    <row r="95" spans="1:15" s="196" customFormat="1">
      <c r="A95" s="139"/>
      <c r="G95" s="3"/>
      <c r="H95" s="3"/>
      <c r="I95" s="3"/>
      <c r="J95" s="3"/>
      <c r="K95" s="3"/>
      <c r="L95" s="3"/>
      <c r="M95" s="3"/>
      <c r="N95" s="3"/>
      <c r="O95" s="3"/>
    </row>
    <row r="96" spans="1:15" s="196" customFormat="1">
      <c r="A96" s="139"/>
      <c r="G96" s="3"/>
      <c r="H96" s="3"/>
      <c r="I96" s="3"/>
      <c r="J96" s="3"/>
      <c r="K96" s="3"/>
      <c r="L96" s="3"/>
      <c r="M96" s="3"/>
      <c r="N96" s="3"/>
      <c r="O96" s="3"/>
    </row>
    <row r="97" spans="1:15" s="196" customFormat="1">
      <c r="A97" s="139"/>
      <c r="G97" s="3"/>
      <c r="H97" s="3"/>
      <c r="I97" s="3"/>
      <c r="J97" s="3"/>
      <c r="K97" s="3"/>
      <c r="L97" s="3"/>
      <c r="M97" s="3"/>
      <c r="N97" s="3"/>
      <c r="O97" s="3"/>
    </row>
    <row r="98" spans="1:15" s="196" customFormat="1">
      <c r="A98" s="139"/>
      <c r="G98" s="3"/>
      <c r="H98" s="3"/>
      <c r="I98" s="3"/>
      <c r="J98" s="3"/>
      <c r="K98" s="3"/>
      <c r="L98" s="3"/>
      <c r="M98" s="3"/>
      <c r="N98" s="3"/>
      <c r="O98" s="3"/>
    </row>
    <row r="99" spans="1:15" s="196" customFormat="1">
      <c r="A99" s="139"/>
      <c r="G99" s="3"/>
      <c r="H99" s="3"/>
      <c r="I99" s="3"/>
      <c r="J99" s="3"/>
      <c r="K99" s="3"/>
      <c r="L99" s="3"/>
      <c r="M99" s="3"/>
      <c r="N99" s="3"/>
      <c r="O99" s="3"/>
    </row>
    <row r="100" spans="1:15" s="196" customFormat="1">
      <c r="A100" s="139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96" customFormat="1">
      <c r="A101" s="139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96" customFormat="1">
      <c r="A102" s="139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96" customFormat="1">
      <c r="A103" s="139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96" customFormat="1">
      <c r="A104" s="139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96" customFormat="1">
      <c r="A105" s="139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96" customFormat="1">
      <c r="A106" s="139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96" customFormat="1">
      <c r="A107" s="139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96" customFormat="1">
      <c r="A108" s="139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96" customFormat="1">
      <c r="A109" s="139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96" customFormat="1">
      <c r="A110" s="139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196" customFormat="1">
      <c r="A111" s="139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196" customFormat="1">
      <c r="A112" s="139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196" customFormat="1">
      <c r="A113" s="139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196" customFormat="1">
      <c r="A114" s="139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196" customFormat="1">
      <c r="A115" s="139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196" customFormat="1">
      <c r="A116" s="139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96" customFormat="1">
      <c r="A117" s="139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96" customFormat="1">
      <c r="A118" s="139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96" customFormat="1">
      <c r="A119" s="139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96" customFormat="1">
      <c r="A120" s="139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96" customFormat="1">
      <c r="A121" s="139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96" customFormat="1">
      <c r="A122" s="139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96" customFormat="1">
      <c r="A123" s="139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96" customFormat="1">
      <c r="A124" s="139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96" customFormat="1">
      <c r="A125" s="139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96" customFormat="1">
      <c r="A126" s="139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96" customFormat="1">
      <c r="A127" s="139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96" customFormat="1">
      <c r="A128" s="139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96" customFormat="1">
      <c r="A129" s="139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96" customFormat="1">
      <c r="A130" s="139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96" customFormat="1">
      <c r="A131" s="139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96" customFormat="1">
      <c r="A132" s="139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96" customFormat="1">
      <c r="A133" s="139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96" customFormat="1">
      <c r="A134" s="139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96" customFormat="1">
      <c r="A135" s="139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96" customFormat="1">
      <c r="A136" s="139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96" customFormat="1">
      <c r="A137" s="139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196" customFormat="1">
      <c r="A138" s="139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196" customFormat="1">
      <c r="A139" s="139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196" customFormat="1">
      <c r="A140" s="139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196" customFormat="1">
      <c r="A141" s="139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196" customFormat="1">
      <c r="A142" s="139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196" customFormat="1">
      <c r="A143" s="139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196" customFormat="1">
      <c r="A144" s="139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196" customFormat="1">
      <c r="A145" s="139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196" customFormat="1">
      <c r="A146" s="139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196" customFormat="1">
      <c r="A147" s="139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196" customFormat="1">
      <c r="A148" s="139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196" customFormat="1">
      <c r="A149" s="139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196" customFormat="1">
      <c r="A150" s="139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196" customFormat="1">
      <c r="A151" s="139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196" customFormat="1">
      <c r="A152" s="139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196" customFormat="1">
      <c r="A153" s="139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196" customFormat="1">
      <c r="A154" s="139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196" customFormat="1">
      <c r="A155" s="139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196" customFormat="1">
      <c r="A156" s="139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196" customFormat="1">
      <c r="A157" s="139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196" customFormat="1">
      <c r="A158" s="139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196" customFormat="1">
      <c r="A159" s="139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196" customFormat="1">
      <c r="A160" s="139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196" customFormat="1">
      <c r="A161" s="139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196" customFormat="1">
      <c r="A162" s="139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196" customFormat="1">
      <c r="A163" s="139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196" customFormat="1">
      <c r="A164" s="139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196" customFormat="1">
      <c r="A165" s="139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196" customFormat="1">
      <c r="A166" s="139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196" customFormat="1">
      <c r="A167" s="139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196" customFormat="1">
      <c r="A168" s="139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196" customFormat="1">
      <c r="A169" s="139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196" customFormat="1">
      <c r="A170" s="139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196" customFormat="1">
      <c r="A171" s="139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196" customFormat="1">
      <c r="A172" s="139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196" customFormat="1">
      <c r="A173" s="139"/>
      <c r="G173" s="3"/>
      <c r="H173" s="3"/>
      <c r="I173" s="3"/>
      <c r="J173" s="3"/>
      <c r="K173" s="3"/>
      <c r="L173" s="3"/>
      <c r="M173" s="3"/>
      <c r="N173" s="3"/>
      <c r="O173" s="3"/>
    </row>
    <row r="174" spans="1:15" s="196" customFormat="1">
      <c r="A174" s="139"/>
      <c r="G174" s="3"/>
      <c r="H174" s="3"/>
      <c r="I174" s="3"/>
      <c r="J174" s="3"/>
      <c r="K174" s="3"/>
      <c r="L174" s="3"/>
      <c r="M174" s="3"/>
      <c r="N174" s="3"/>
      <c r="O174" s="3"/>
    </row>
    <row r="175" spans="1:15" s="196" customFormat="1">
      <c r="A175" s="139"/>
      <c r="G175" s="3"/>
      <c r="H175" s="3"/>
      <c r="I175" s="3"/>
      <c r="J175" s="3"/>
      <c r="K175" s="3"/>
      <c r="L175" s="3"/>
      <c r="M175" s="3"/>
      <c r="N175" s="3"/>
      <c r="O175" s="3"/>
    </row>
    <row r="176" spans="1:15" s="196" customFormat="1">
      <c r="A176" s="139"/>
      <c r="G176" s="3"/>
      <c r="H176" s="3"/>
      <c r="I176" s="3"/>
      <c r="J176" s="3"/>
      <c r="K176" s="3"/>
      <c r="L176" s="3"/>
      <c r="M176" s="3"/>
      <c r="N176" s="3"/>
      <c r="O176" s="3"/>
    </row>
    <row r="177" spans="1:15" s="196" customFormat="1">
      <c r="A177" s="139"/>
      <c r="G177" s="3"/>
      <c r="H177" s="3"/>
      <c r="I177" s="3"/>
      <c r="J177" s="3"/>
      <c r="K177" s="3"/>
      <c r="L177" s="3"/>
      <c r="M177" s="3"/>
      <c r="N177" s="3"/>
      <c r="O177" s="3"/>
    </row>
    <row r="178" spans="1:15" s="196" customFormat="1">
      <c r="A178" s="139"/>
      <c r="G178" s="3"/>
      <c r="H178" s="3"/>
      <c r="I178" s="3"/>
      <c r="J178" s="3"/>
      <c r="K178" s="3"/>
      <c r="L178" s="3"/>
      <c r="M178" s="3"/>
      <c r="N178" s="3"/>
      <c r="O178" s="3"/>
    </row>
    <row r="179" spans="1:15" s="196" customFormat="1">
      <c r="A179" s="139"/>
      <c r="G179" s="3"/>
      <c r="H179" s="3"/>
      <c r="I179" s="3"/>
      <c r="J179" s="3"/>
      <c r="K179" s="3"/>
      <c r="L179" s="3"/>
      <c r="M179" s="3"/>
      <c r="N179" s="3"/>
      <c r="O179" s="3"/>
    </row>
    <row r="180" spans="1:15" s="196" customFormat="1">
      <c r="A180" s="139"/>
      <c r="G180" s="3"/>
      <c r="H180" s="3"/>
      <c r="I180" s="3"/>
      <c r="J180" s="3"/>
      <c r="K180" s="3"/>
      <c r="L180" s="3"/>
      <c r="M180" s="3"/>
      <c r="N180" s="3"/>
      <c r="O180" s="3"/>
    </row>
    <row r="181" spans="1:15" s="196" customFormat="1">
      <c r="A181" s="139"/>
      <c r="G181" s="3"/>
      <c r="H181" s="3"/>
      <c r="I181" s="3"/>
      <c r="J181" s="3"/>
      <c r="K181" s="3"/>
      <c r="L181" s="3"/>
      <c r="M181" s="3"/>
      <c r="N181" s="3"/>
      <c r="O181" s="3"/>
    </row>
    <row r="182" spans="1:15" s="196" customFormat="1">
      <c r="A182" s="139"/>
      <c r="G182" s="3"/>
      <c r="H182" s="3"/>
      <c r="I182" s="3"/>
      <c r="J182" s="3"/>
      <c r="K182" s="3"/>
      <c r="L182" s="3"/>
      <c r="M182" s="3"/>
      <c r="N182" s="3"/>
      <c r="O182" s="3"/>
    </row>
    <row r="183" spans="1:15" s="196" customFormat="1">
      <c r="A183" s="139"/>
      <c r="G183" s="3"/>
      <c r="H183" s="3"/>
      <c r="I183" s="3"/>
      <c r="J183" s="3"/>
      <c r="K183" s="3"/>
      <c r="L183" s="3"/>
      <c r="M183" s="3"/>
      <c r="N183" s="3"/>
      <c r="O183" s="3"/>
    </row>
    <row r="184" spans="1:15" s="196" customFormat="1">
      <c r="A184" s="139"/>
      <c r="G184" s="3"/>
      <c r="H184" s="3"/>
      <c r="I184" s="3"/>
      <c r="J184" s="3"/>
      <c r="K184" s="3"/>
      <c r="L184" s="3"/>
      <c r="M184" s="3"/>
      <c r="N184" s="3"/>
      <c r="O184" s="3"/>
    </row>
    <row r="185" spans="1:15" s="196" customFormat="1">
      <c r="A185" s="139"/>
      <c r="G185" s="3"/>
      <c r="H185" s="3"/>
      <c r="I185" s="3"/>
      <c r="J185" s="3"/>
      <c r="K185" s="3"/>
      <c r="L185" s="3"/>
      <c r="M185" s="3"/>
      <c r="N185" s="3"/>
      <c r="O185" s="3"/>
    </row>
    <row r="186" spans="1:15" s="196" customFormat="1">
      <c r="A186" s="139"/>
      <c r="G186" s="3"/>
      <c r="H186" s="3"/>
      <c r="I186" s="3"/>
      <c r="J186" s="3"/>
      <c r="K186" s="3"/>
      <c r="L186" s="3"/>
      <c r="M186" s="3"/>
      <c r="N186" s="3"/>
      <c r="O186" s="3"/>
    </row>
    <row r="187" spans="1:15" s="196" customFormat="1">
      <c r="A187" s="139"/>
      <c r="G187" s="3"/>
      <c r="H187" s="3"/>
      <c r="I187" s="3"/>
      <c r="J187" s="3"/>
      <c r="K187" s="3"/>
      <c r="L187" s="3"/>
      <c r="M187" s="3"/>
      <c r="N187" s="3"/>
      <c r="O187" s="3"/>
    </row>
    <row r="188" spans="1:15" s="196" customFormat="1">
      <c r="A188" s="139"/>
      <c r="G188" s="3"/>
      <c r="H188" s="3"/>
      <c r="I188" s="3"/>
      <c r="J188" s="3"/>
      <c r="K188" s="3"/>
      <c r="L188" s="3"/>
      <c r="M188" s="3"/>
      <c r="N188" s="3"/>
      <c r="O188" s="3"/>
    </row>
    <row r="189" spans="1:15" s="196" customFormat="1">
      <c r="A189" s="139"/>
      <c r="G189" s="3"/>
      <c r="H189" s="3"/>
      <c r="I189" s="3"/>
      <c r="J189" s="3"/>
      <c r="K189" s="3"/>
      <c r="L189" s="3"/>
      <c r="M189" s="3"/>
      <c r="N189" s="3"/>
      <c r="O189" s="3"/>
    </row>
    <row r="190" spans="1:15" s="196" customFormat="1">
      <c r="A190" s="139"/>
      <c r="G190" s="3"/>
      <c r="H190" s="3"/>
      <c r="I190" s="3"/>
      <c r="J190" s="3"/>
      <c r="K190" s="3"/>
      <c r="L190" s="3"/>
      <c r="M190" s="3"/>
      <c r="N190" s="3"/>
      <c r="O190" s="3"/>
    </row>
    <row r="191" spans="1:15" s="196" customFormat="1">
      <c r="A191" s="139"/>
      <c r="G191" s="3"/>
      <c r="H191" s="3"/>
      <c r="I191" s="3"/>
      <c r="J191" s="3"/>
      <c r="K191" s="3"/>
      <c r="L191" s="3"/>
      <c r="M191" s="3"/>
      <c r="N191" s="3"/>
      <c r="O191" s="3"/>
    </row>
    <row r="192" spans="1:15" s="196" customFormat="1">
      <c r="A192" s="139"/>
      <c r="G192" s="3"/>
      <c r="H192" s="3"/>
      <c r="I192" s="3"/>
      <c r="J192" s="3"/>
      <c r="K192" s="3"/>
      <c r="L192" s="3"/>
      <c r="M192" s="3"/>
      <c r="N192" s="3"/>
      <c r="O192" s="3"/>
    </row>
    <row r="193" spans="1:15" s="196" customFormat="1">
      <c r="A193" s="139"/>
      <c r="G193" s="3"/>
      <c r="H193" s="3"/>
      <c r="I193" s="3"/>
      <c r="J193" s="3"/>
      <c r="K193" s="3"/>
      <c r="L193" s="3"/>
      <c r="M193" s="3"/>
      <c r="N193" s="3"/>
      <c r="O193" s="3"/>
    </row>
    <row r="194" spans="1:15" s="196" customFormat="1">
      <c r="A194" s="139"/>
      <c r="G194" s="3"/>
      <c r="H194" s="3"/>
      <c r="I194" s="3"/>
      <c r="J194" s="3"/>
      <c r="K194" s="3"/>
      <c r="L194" s="3"/>
      <c r="M194" s="3"/>
      <c r="N194" s="3"/>
      <c r="O194" s="3"/>
    </row>
    <row r="195" spans="1:15" s="196" customFormat="1">
      <c r="A195" s="139"/>
      <c r="G195" s="3"/>
      <c r="H195" s="3"/>
      <c r="I195" s="3"/>
      <c r="J195" s="3"/>
      <c r="K195" s="3"/>
      <c r="L195" s="3"/>
      <c r="M195" s="3"/>
      <c r="N195" s="3"/>
      <c r="O195" s="3"/>
    </row>
    <row r="196" spans="1:15" s="196" customFormat="1">
      <c r="A196" s="139"/>
      <c r="G196" s="3"/>
      <c r="H196" s="3"/>
      <c r="I196" s="3"/>
      <c r="J196" s="3"/>
      <c r="K196" s="3"/>
      <c r="L196" s="3"/>
      <c r="M196" s="3"/>
      <c r="N196" s="3"/>
      <c r="O196" s="3"/>
    </row>
    <row r="197" spans="1:15" s="196" customFormat="1">
      <c r="A197" s="139"/>
      <c r="G197" s="3"/>
      <c r="H197" s="3"/>
      <c r="I197" s="3"/>
      <c r="J197" s="3"/>
      <c r="K197" s="3"/>
      <c r="L197" s="3"/>
      <c r="M197" s="3"/>
      <c r="N197" s="3"/>
      <c r="O197" s="3"/>
    </row>
    <row r="198" spans="1:15" s="196" customFormat="1">
      <c r="A198" s="139"/>
      <c r="G198" s="3"/>
      <c r="H198" s="3"/>
      <c r="I198" s="3"/>
      <c r="J198" s="3"/>
      <c r="K198" s="3"/>
      <c r="L198" s="3"/>
      <c r="M198" s="3"/>
      <c r="N198" s="3"/>
      <c r="O198" s="3"/>
    </row>
    <row r="199" spans="1:15" s="196" customFormat="1">
      <c r="A199" s="139"/>
      <c r="G199" s="3"/>
      <c r="H199" s="3"/>
      <c r="I199" s="3"/>
      <c r="J199" s="3"/>
      <c r="K199" s="3"/>
      <c r="L199" s="3"/>
      <c r="M199" s="3"/>
      <c r="N199" s="3"/>
      <c r="O199" s="3"/>
    </row>
    <row r="200" spans="1:15" s="196" customFormat="1">
      <c r="A200" s="139"/>
      <c r="G200" s="3"/>
      <c r="H200" s="3"/>
      <c r="I200" s="3"/>
      <c r="J200" s="3"/>
      <c r="K200" s="3"/>
      <c r="L200" s="3"/>
      <c r="M200" s="3"/>
      <c r="N200" s="3"/>
      <c r="O200" s="3"/>
    </row>
    <row r="201" spans="1:15" s="196" customFormat="1">
      <c r="A201" s="139"/>
      <c r="G201" s="3"/>
      <c r="H201" s="3"/>
      <c r="I201" s="3"/>
      <c r="J201" s="3"/>
      <c r="K201" s="3"/>
      <c r="L201" s="3"/>
      <c r="M201" s="3"/>
      <c r="N201" s="3"/>
      <c r="O201" s="3"/>
    </row>
    <row r="202" spans="1:15" s="196" customFormat="1">
      <c r="A202" s="139"/>
      <c r="G202" s="3"/>
      <c r="H202" s="3"/>
      <c r="I202" s="3"/>
      <c r="J202" s="3"/>
      <c r="K202" s="3"/>
      <c r="L202" s="3"/>
      <c r="M202" s="3"/>
      <c r="N202" s="3"/>
      <c r="O202" s="3"/>
    </row>
    <row r="203" spans="1:15" s="196" customFormat="1">
      <c r="A203" s="139"/>
      <c r="G203" s="3"/>
      <c r="H203" s="3"/>
      <c r="I203" s="3"/>
      <c r="J203" s="3"/>
      <c r="K203" s="3"/>
      <c r="L203" s="3"/>
      <c r="M203" s="3"/>
      <c r="N203" s="3"/>
      <c r="O203" s="3"/>
    </row>
    <row r="204" spans="1:15" s="196" customFormat="1">
      <c r="A204" s="139"/>
      <c r="G204" s="3"/>
      <c r="H204" s="3"/>
      <c r="I204" s="3"/>
      <c r="J204" s="3"/>
      <c r="K204" s="3"/>
      <c r="L204" s="3"/>
      <c r="M204" s="3"/>
      <c r="N204" s="3"/>
      <c r="O204" s="3"/>
    </row>
    <row r="205" spans="1:15" s="196" customFormat="1">
      <c r="A205" s="139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196" customFormat="1">
      <c r="A206" s="139"/>
      <c r="G206" s="3"/>
      <c r="H206" s="3"/>
      <c r="I206" s="3"/>
      <c r="J206" s="3"/>
      <c r="K206" s="3"/>
      <c r="L206" s="3"/>
      <c r="M206" s="3"/>
      <c r="N206" s="3"/>
      <c r="O206" s="3"/>
    </row>
    <row r="207" spans="1:15" s="196" customFormat="1">
      <c r="A207" s="139"/>
      <c r="G207" s="3"/>
      <c r="H207" s="3"/>
      <c r="I207" s="3"/>
      <c r="J207" s="3"/>
      <c r="K207" s="3"/>
      <c r="L207" s="3"/>
      <c r="M207" s="3"/>
      <c r="N207" s="3"/>
      <c r="O207" s="3"/>
    </row>
    <row r="208" spans="1:15" s="196" customFormat="1">
      <c r="A208" s="139"/>
      <c r="G208" s="3"/>
      <c r="H208" s="3"/>
      <c r="I208" s="3"/>
      <c r="J208" s="3"/>
      <c r="K208" s="3"/>
      <c r="L208" s="3"/>
      <c r="M208" s="3"/>
      <c r="N208" s="3"/>
      <c r="O208" s="3"/>
    </row>
    <row r="209" spans="1:15" s="196" customFormat="1">
      <c r="A209" s="139"/>
      <c r="G209" s="3"/>
      <c r="H209" s="3"/>
      <c r="I209" s="3"/>
      <c r="J209" s="3"/>
      <c r="K209" s="3"/>
      <c r="L209" s="3"/>
      <c r="M209" s="3"/>
      <c r="N209" s="3"/>
      <c r="O209" s="3"/>
    </row>
    <row r="210" spans="1:15" s="196" customFormat="1">
      <c r="A210" s="139"/>
      <c r="G210" s="3"/>
      <c r="H210" s="3"/>
      <c r="I210" s="3"/>
      <c r="J210" s="3"/>
      <c r="K210" s="3"/>
      <c r="L210" s="3"/>
      <c r="M210" s="3"/>
      <c r="N210" s="3"/>
      <c r="O210" s="3"/>
    </row>
    <row r="211" spans="1:15" s="196" customFormat="1">
      <c r="A211" s="139"/>
      <c r="G211" s="3"/>
      <c r="H211" s="3"/>
      <c r="I211" s="3"/>
      <c r="J211" s="3"/>
      <c r="K211" s="3"/>
      <c r="L211" s="3"/>
      <c r="M211" s="3"/>
      <c r="N211" s="3"/>
      <c r="O211" s="3"/>
    </row>
    <row r="212" spans="1:15" s="196" customFormat="1">
      <c r="A212" s="139"/>
      <c r="G212" s="3"/>
      <c r="H212" s="3"/>
      <c r="I212" s="3"/>
      <c r="J212" s="3"/>
      <c r="K212" s="3"/>
      <c r="L212" s="3"/>
      <c r="M212" s="3"/>
      <c r="N212" s="3"/>
      <c r="O212" s="3"/>
    </row>
    <row r="213" spans="1:15" s="196" customFormat="1">
      <c r="A213" s="139"/>
      <c r="G213" s="3"/>
      <c r="H213" s="3"/>
      <c r="I213" s="3"/>
      <c r="J213" s="3"/>
      <c r="K213" s="3"/>
      <c r="L213" s="3"/>
      <c r="M213" s="3"/>
      <c r="N213" s="3"/>
      <c r="O213" s="3"/>
    </row>
    <row r="214" spans="1:15" s="196" customFormat="1">
      <c r="A214" s="139"/>
      <c r="G214" s="3"/>
      <c r="H214" s="3"/>
      <c r="I214" s="3"/>
      <c r="J214" s="3"/>
      <c r="K214" s="3"/>
      <c r="L214" s="3"/>
      <c r="M214" s="3"/>
      <c r="N214" s="3"/>
      <c r="O214" s="3"/>
    </row>
    <row r="215" spans="1:15" s="196" customFormat="1">
      <c r="A215" s="139"/>
      <c r="G215" s="3"/>
      <c r="H215" s="3"/>
      <c r="I215" s="3"/>
      <c r="J215" s="3"/>
      <c r="K215" s="3"/>
      <c r="L215" s="3"/>
      <c r="M215" s="3"/>
      <c r="N215" s="3"/>
      <c r="O215" s="3"/>
    </row>
    <row r="216" spans="1:15" s="196" customFormat="1">
      <c r="A216" s="139"/>
      <c r="G216" s="3"/>
      <c r="H216" s="3"/>
      <c r="I216" s="3"/>
      <c r="J216" s="3"/>
      <c r="K216" s="3"/>
      <c r="L216" s="3"/>
      <c r="M216" s="3"/>
      <c r="N216" s="3"/>
      <c r="O216" s="3"/>
    </row>
    <row r="217" spans="1:15" s="196" customFormat="1">
      <c r="A217" s="139"/>
      <c r="G217" s="3"/>
      <c r="H217" s="3"/>
      <c r="I217" s="3"/>
      <c r="J217" s="3"/>
      <c r="K217" s="3"/>
      <c r="L217" s="3"/>
      <c r="M217" s="3"/>
      <c r="N217" s="3"/>
      <c r="O217" s="3"/>
    </row>
    <row r="218" spans="1:15" s="196" customFormat="1">
      <c r="A218" s="139"/>
      <c r="G218" s="3"/>
      <c r="H218" s="3"/>
      <c r="I218" s="3"/>
      <c r="J218" s="3"/>
      <c r="K218" s="3"/>
      <c r="L218" s="3"/>
      <c r="M218" s="3"/>
      <c r="N218" s="3"/>
      <c r="O218" s="3"/>
    </row>
    <row r="219" spans="1:15" s="196" customFormat="1">
      <c r="A219" s="139"/>
      <c r="G219" s="3"/>
      <c r="H219" s="3"/>
      <c r="I219" s="3"/>
      <c r="J219" s="3"/>
      <c r="K219" s="3"/>
      <c r="L219" s="3"/>
      <c r="M219" s="3"/>
      <c r="N219" s="3"/>
      <c r="O219" s="3"/>
    </row>
    <row r="220" spans="1:15" s="196" customFormat="1">
      <c r="A220" s="139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196" customFormat="1">
      <c r="A221" s="139"/>
      <c r="G221" s="3"/>
      <c r="H221" s="3"/>
      <c r="I221" s="3"/>
      <c r="J221" s="3"/>
      <c r="K221" s="3"/>
      <c r="L221" s="3"/>
      <c r="M221" s="3"/>
      <c r="N221" s="3"/>
      <c r="O221" s="3"/>
    </row>
    <row r="222" spans="1:15" s="196" customFormat="1">
      <c r="A222" s="139"/>
      <c r="G222" s="3"/>
      <c r="H222" s="3"/>
      <c r="I222" s="3"/>
      <c r="J222" s="3"/>
      <c r="K222" s="3"/>
      <c r="L222" s="3"/>
      <c r="M222" s="3"/>
      <c r="N222" s="3"/>
      <c r="O222" s="3"/>
    </row>
    <row r="223" spans="1:15" s="196" customFormat="1">
      <c r="A223" s="139"/>
      <c r="G223" s="3"/>
      <c r="H223" s="3"/>
      <c r="I223" s="3"/>
      <c r="J223" s="3"/>
      <c r="K223" s="3"/>
      <c r="L223" s="3"/>
      <c r="M223" s="3"/>
      <c r="N223" s="3"/>
      <c r="O223" s="3"/>
    </row>
    <row r="224" spans="1:15" s="196" customFormat="1">
      <c r="A224" s="139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196" customFormat="1">
      <c r="A225" s="139"/>
      <c r="G225" s="3"/>
      <c r="H225" s="3"/>
      <c r="I225" s="3"/>
      <c r="J225" s="3"/>
      <c r="K225" s="3"/>
      <c r="L225" s="3"/>
      <c r="M225" s="3"/>
      <c r="N225" s="3"/>
      <c r="O225" s="3"/>
    </row>
    <row r="226" spans="1:15" s="196" customFormat="1">
      <c r="A226" s="139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196" customFormat="1">
      <c r="A227" s="139"/>
      <c r="G227" s="3"/>
      <c r="H227" s="3"/>
      <c r="I227" s="3"/>
      <c r="J227" s="3"/>
      <c r="K227" s="3"/>
      <c r="L227" s="3"/>
      <c r="M227" s="3"/>
      <c r="N227" s="3"/>
      <c r="O227" s="3"/>
    </row>
    <row r="228" spans="1:15" s="196" customFormat="1">
      <c r="A228" s="139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196" customFormat="1">
      <c r="A229" s="139"/>
      <c r="G229" s="3"/>
      <c r="H229" s="3"/>
      <c r="I229" s="3"/>
      <c r="J229" s="3"/>
      <c r="K229" s="3"/>
      <c r="L229" s="3"/>
      <c r="M229" s="3"/>
      <c r="N229" s="3"/>
      <c r="O229" s="3"/>
    </row>
    <row r="230" spans="1:15" s="196" customFormat="1">
      <c r="A230" s="139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196" customFormat="1">
      <c r="A231" s="139"/>
      <c r="G231" s="3"/>
      <c r="H231" s="3"/>
      <c r="I231" s="3"/>
      <c r="J231" s="3"/>
      <c r="K231" s="3"/>
      <c r="L231" s="3"/>
      <c r="M231" s="3"/>
      <c r="N231" s="3"/>
      <c r="O231" s="3"/>
    </row>
    <row r="232" spans="1:15" s="196" customFormat="1">
      <c r="A232" s="139"/>
      <c r="G232" s="3"/>
      <c r="H232" s="3"/>
      <c r="I232" s="3"/>
      <c r="J232" s="3"/>
      <c r="K232" s="3"/>
      <c r="L232" s="3"/>
      <c r="M232" s="3"/>
      <c r="N232" s="3"/>
      <c r="O232" s="3"/>
    </row>
    <row r="233" spans="1:15" s="196" customFormat="1">
      <c r="A233" s="139"/>
      <c r="G233" s="3"/>
      <c r="H233" s="3"/>
      <c r="I233" s="3"/>
      <c r="J233" s="3"/>
      <c r="K233" s="3"/>
      <c r="L233" s="3"/>
      <c r="M233" s="3"/>
      <c r="N233" s="3"/>
      <c r="O233" s="3"/>
    </row>
    <row r="234" spans="1:15" s="196" customFormat="1">
      <c r="A234" s="139"/>
      <c r="G234" s="3"/>
      <c r="H234" s="3"/>
      <c r="I234" s="3"/>
      <c r="J234" s="3"/>
      <c r="K234" s="3"/>
      <c r="L234" s="3"/>
      <c r="M234" s="3"/>
      <c r="N234" s="3"/>
      <c r="O234" s="3"/>
    </row>
    <row r="235" spans="1:15" s="196" customFormat="1">
      <c r="A235" s="139"/>
      <c r="G235" s="3"/>
      <c r="H235" s="3"/>
      <c r="I235" s="3"/>
      <c r="J235" s="3"/>
      <c r="K235" s="3"/>
      <c r="L235" s="3"/>
      <c r="M235" s="3"/>
      <c r="N235" s="3"/>
      <c r="O235" s="3"/>
    </row>
    <row r="236" spans="1:15" s="196" customFormat="1">
      <c r="A236" s="139"/>
      <c r="G236" s="3"/>
      <c r="H236" s="3"/>
      <c r="I236" s="3"/>
      <c r="J236" s="3"/>
      <c r="K236" s="3"/>
      <c r="L236" s="3"/>
      <c r="M236" s="3"/>
      <c r="N236" s="3"/>
      <c r="O236" s="3"/>
    </row>
    <row r="237" spans="1:15" s="196" customFormat="1">
      <c r="A237" s="139"/>
      <c r="G237" s="3"/>
      <c r="H237" s="3"/>
      <c r="I237" s="3"/>
      <c r="J237" s="3"/>
      <c r="K237" s="3"/>
      <c r="L237" s="3"/>
      <c r="M237" s="3"/>
      <c r="N237" s="3"/>
      <c r="O237" s="3"/>
    </row>
    <row r="238" spans="1:15" s="196" customFormat="1">
      <c r="A238" s="139"/>
      <c r="G238" s="3"/>
      <c r="H238" s="3"/>
      <c r="I238" s="3"/>
      <c r="J238" s="3"/>
      <c r="K238" s="3"/>
      <c r="L238" s="3"/>
      <c r="M238" s="3"/>
      <c r="N238" s="3"/>
      <c r="O238" s="3"/>
    </row>
    <row r="239" spans="1:15" s="196" customFormat="1">
      <c r="A239" s="139"/>
      <c r="G239" s="3"/>
      <c r="H239" s="3"/>
      <c r="I239" s="3"/>
      <c r="J239" s="3"/>
      <c r="K239" s="3"/>
      <c r="L239" s="3"/>
      <c r="M239" s="3"/>
      <c r="N239" s="3"/>
      <c r="O239" s="3"/>
    </row>
    <row r="240" spans="1:15" s="196" customFormat="1">
      <c r="A240" s="139"/>
      <c r="G240" s="3"/>
      <c r="H240" s="3"/>
      <c r="I240" s="3"/>
      <c r="J240" s="3"/>
      <c r="K240" s="3"/>
      <c r="L240" s="3"/>
      <c r="M240" s="3"/>
      <c r="N240" s="3"/>
      <c r="O240" s="3"/>
    </row>
  </sheetData>
  <mergeCells count="13">
    <mergeCell ref="C17:D17"/>
    <mergeCell ref="G17:I17"/>
    <mergeCell ref="C18:D18"/>
    <mergeCell ref="G18:I18"/>
    <mergeCell ref="A2:H2"/>
    <mergeCell ref="I3:J3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" footer="0"/>
  <pageSetup paperSize="9" scale="67" orientation="landscape" r:id="rId1"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Осн. фін. пок.</vt:lpstr>
      <vt:lpstr>I. Фін результат</vt:lpstr>
      <vt:lpstr>Розшифровка до Формування </vt:lpstr>
      <vt:lpstr>ІІ. Розр. з бюджетом</vt:lpstr>
      <vt:lpstr>Розшифровка до розр з бюдж</vt:lpstr>
      <vt:lpstr>ІІІ. Рух грош. коштів</vt:lpstr>
      <vt:lpstr>Розшифровка до Руху</vt:lpstr>
      <vt:lpstr>IV. Кап. інвестиції</vt:lpstr>
      <vt:lpstr>Розшифровка кап 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розр з бюдж'!Область_печати</vt:lpstr>
      <vt:lpstr>'Розшифровка до Руху'!Область_печати</vt:lpstr>
      <vt:lpstr>'Розшифровка до Формування '!Область_печати</vt:lpstr>
      <vt:lpstr>'Розшифровка кап 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2022-02-01T07:43:06Z</cp:lastPrinted>
  <dcterms:created xsi:type="dcterms:W3CDTF">2003-03-13T16:00:22Z</dcterms:created>
  <dcterms:modified xsi:type="dcterms:W3CDTF">2022-05-09T13:38:13Z</dcterms:modified>
</cp:coreProperties>
</file>